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166925"/>
  <mc:AlternateContent xmlns:mc="http://schemas.openxmlformats.org/markup-compatibility/2006">
    <mc:Choice Requires="x15">
      <x15ac:absPath xmlns:x15ac="http://schemas.microsoft.com/office/spreadsheetml/2010/11/ac" url="https://ellabas.sharepoint.com/sites/GroupMarketingCorporateMarketing/Delte dokumenter/General/5. Brand Marketing/3. Monitoring/2. Price Lists/3. Pricelists/Monitoring 2026/TVP &amp; EMSuite Pricelist/"/>
    </mc:Choice>
  </mc:AlternateContent>
  <xr:revisionPtr revIDLastSave="898" documentId="8_{5BECD9C7-1FC9-4320-9241-9937ACE8C44E}" xr6:coauthVersionLast="47" xr6:coauthVersionMax="47" xr10:uidLastSave="{336038C1-79CD-4C79-AB5A-66F77A4C464C}"/>
  <bookViews>
    <workbookView xWindow="2190" yWindow="2650" windowWidth="17010" windowHeight="8160" tabRatio="941" activeTab="4" xr2:uid="{EA535135-6183-7946-94EF-43803924C48D}"/>
  </bookViews>
  <sheets>
    <sheet name="Version Control" sheetId="32" r:id="rId1"/>
    <sheet name="Non-available items" sheetId="25" state="hidden" r:id="rId2"/>
    <sheet name="Explanation" sheetId="19" r:id="rId3"/>
    <sheet name="TVP Lease Guideline" sheetId="18" state="hidden" r:id="rId4"/>
    <sheet name="EMSuite Purchase" sheetId="7" r:id="rId5"/>
    <sheet name="EMSuite SaaS" sheetId="24" r:id="rId6"/>
    <sheet name="EMSuite Rental" sheetId="29" r:id="rId7"/>
    <sheet name="TVP HW Purchase" sheetId="1" r:id="rId8"/>
    <sheet name="TVP HW Lease" sheetId="33" r:id="rId9"/>
    <sheet name="TVP HW Rental" sheetId="34" r:id="rId10"/>
    <sheet name="SaaS by Device" sheetId="10" state="hidden" r:id="rId11"/>
    <sheet name="Calibration" sheetId="8" r:id="rId12"/>
    <sheet name="Calibration points" sheetId="28" r:id="rId13"/>
    <sheet name="List" sheetId="3" state="hidden" r:id="rId14"/>
  </sheets>
  <definedNames>
    <definedName name="Curr" localSheetId="6">#REF!</definedName>
    <definedName name="Curr">#REF!</definedName>
    <definedName name="GSAlist" localSheetId="6">#REF!</definedName>
    <definedName name="GSAlist">#REF!</definedName>
    <definedName name="Ocea">#REF!</definedName>
    <definedName name="price" localSheetId="1">#REF!</definedName>
    <definedName name="price">#REF!</definedName>
    <definedName name="q">#REF!</definedName>
    <definedName name="Rotronic">#REF!</definedName>
    <definedName name="Rotronic_Sft">#REF!</definedName>
    <definedName name="Testo">#REF!</definedName>
    <definedName name="TVP" localSheetId="1">#REF!</definedName>
    <definedName name="TVP">#REF!</definedName>
    <definedName name="Vaisal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0" i="34" l="1"/>
  <c r="J129" i="34"/>
  <c r="F130" i="34" l="1"/>
  <c r="G130" i="34"/>
  <c r="H130" i="34"/>
  <c r="I130" i="34"/>
  <c r="F129" i="34"/>
  <c r="G129" i="34"/>
  <c r="H129" i="34"/>
  <c r="I129" i="34"/>
  <c r="J54" i="34" l="1"/>
  <c r="D99" i="34"/>
  <c r="N102" i="33"/>
  <c r="D102" i="33"/>
  <c r="N96" i="1"/>
  <c r="N114" i="1"/>
  <c r="B10" i="24"/>
  <c r="B6" i="29"/>
  <c r="B3" i="1"/>
  <c r="B9" i="33"/>
  <c r="B6" i="34"/>
  <c r="B4" i="8"/>
  <c r="B11" i="24"/>
  <c r="B7" i="29"/>
  <c r="B4" i="1"/>
  <c r="B10" i="33"/>
  <c r="B7" i="34"/>
  <c r="B5" i="8"/>
  <c r="N72" i="8"/>
  <c r="N50" i="8"/>
  <c r="N22" i="8"/>
  <c r="N46" i="1"/>
  <c r="N73" i="34" l="1"/>
  <c r="D73" i="34"/>
  <c r="N76" i="33"/>
  <c r="D76" i="33"/>
  <c r="N70" i="1"/>
  <c r="N90" i="34" l="1"/>
  <c r="D90" i="34"/>
  <c r="N89" i="34"/>
  <c r="D89" i="34"/>
  <c r="N93" i="33"/>
  <c r="D93" i="33"/>
  <c r="N92" i="33"/>
  <c r="D92" i="33"/>
  <c r="N87" i="1"/>
  <c r="N86" i="1"/>
  <c r="D59" i="34" l="1"/>
  <c r="D60" i="34"/>
  <c r="D61" i="34"/>
  <c r="D62" i="34"/>
  <c r="D58" i="34"/>
  <c r="N62" i="34"/>
  <c r="N61" i="34"/>
  <c r="N60" i="34"/>
  <c r="N59" i="34"/>
  <c r="N58" i="34"/>
  <c r="D62" i="33" l="1"/>
  <c r="D63" i="33"/>
  <c r="D64" i="33"/>
  <c r="D65" i="33"/>
  <c r="D61" i="33"/>
  <c r="N65" i="33"/>
  <c r="N64" i="33"/>
  <c r="N63" i="33"/>
  <c r="N62" i="33"/>
  <c r="N61" i="33"/>
  <c r="N59" i="1" l="1"/>
  <c r="N58" i="1"/>
  <c r="N56" i="1" l="1"/>
  <c r="N57" i="1"/>
  <c r="N55" i="1"/>
  <c r="D54" i="34"/>
  <c r="D57" i="33"/>
  <c r="N57" i="33"/>
  <c r="I50" i="8" l="1"/>
  <c r="N49" i="34"/>
  <c r="D49" i="34"/>
  <c r="N55" i="29"/>
  <c r="N53" i="29"/>
  <c r="N52" i="29"/>
  <c r="D102" i="34"/>
  <c r="D116" i="33"/>
  <c r="D115" i="33"/>
  <c r="D114" i="33"/>
  <c r="D112" i="33"/>
  <c r="D111" i="33"/>
  <c r="D110" i="33"/>
  <c r="D54" i="33"/>
  <c r="D53" i="33"/>
  <c r="D52" i="33"/>
  <c r="N52" i="33"/>
  <c r="N81" i="24"/>
  <c r="N82" i="24"/>
  <c r="N83" i="24"/>
  <c r="N84" i="24"/>
  <c r="N85" i="24"/>
  <c r="N86" i="24"/>
  <c r="N87" i="24"/>
  <c r="N88" i="24"/>
  <c r="D123" i="34"/>
  <c r="D122" i="34"/>
  <c r="D126" i="33"/>
  <c r="D125" i="33"/>
  <c r="N100" i="24" l="1"/>
  <c r="N122" i="24"/>
  <c r="D72" i="34"/>
  <c r="D71" i="34"/>
  <c r="D70" i="34"/>
  <c r="D69" i="34"/>
  <c r="D68" i="34"/>
  <c r="D45" i="34"/>
  <c r="D44" i="34"/>
  <c r="D48" i="33"/>
  <c r="D47" i="33"/>
  <c r="N45" i="34"/>
  <c r="N44" i="34"/>
  <c r="N42" i="1"/>
  <c r="N41" i="1"/>
  <c r="N48" i="33"/>
  <c r="N47" i="33"/>
  <c r="N142" i="34" l="1"/>
  <c r="N130" i="1"/>
  <c r="N131" i="1"/>
  <c r="D43" i="24" l="1"/>
  <c r="D44" i="24"/>
  <c r="D45" i="24"/>
  <c r="D46" i="24"/>
  <c r="D47" i="24"/>
  <c r="D48" i="24"/>
  <c r="D49" i="24"/>
  <c r="D50" i="24"/>
  <c r="D51" i="24"/>
  <c r="D52" i="24"/>
  <c r="D53" i="24"/>
  <c r="D54" i="24"/>
  <c r="D55" i="24"/>
  <c r="D56" i="24"/>
  <c r="D57" i="24"/>
  <c r="D58" i="24"/>
  <c r="D59" i="24"/>
  <c r="D60" i="24"/>
  <c r="D61" i="24"/>
  <c r="D62" i="24"/>
  <c r="N35" i="29" l="1"/>
  <c r="D122" i="33"/>
  <c r="D121" i="33"/>
  <c r="D107" i="33"/>
  <c r="D106" i="33"/>
  <c r="D105" i="33"/>
  <c r="D99" i="33"/>
  <c r="D103" i="33"/>
  <c r="D101" i="33"/>
  <c r="D98" i="33"/>
  <c r="D96" i="33"/>
  <c r="D95" i="33"/>
  <c r="D90" i="33"/>
  <c r="D89" i="33"/>
  <c r="D116" i="24"/>
  <c r="D42" i="24"/>
  <c r="D18" i="24"/>
  <c r="D19" i="24"/>
  <c r="D20" i="24"/>
  <c r="D21" i="24"/>
  <c r="D22" i="24"/>
  <c r="D23" i="24"/>
  <c r="D24" i="24"/>
  <c r="D25" i="24"/>
  <c r="D26" i="24"/>
  <c r="D27" i="24"/>
  <c r="D28" i="24"/>
  <c r="D29" i="24"/>
  <c r="D30" i="24"/>
  <c r="D31" i="24"/>
  <c r="D32" i="24"/>
  <c r="D33" i="24"/>
  <c r="D34" i="24"/>
  <c r="D35" i="24"/>
  <c r="D36" i="24"/>
  <c r="D37" i="24"/>
  <c r="D38" i="24"/>
  <c r="D86" i="33"/>
  <c r="D85" i="33"/>
  <c r="D80" i="33"/>
  <c r="D81" i="33"/>
  <c r="D82" i="33"/>
  <c r="D79" i="33"/>
  <c r="D72" i="33"/>
  <c r="D73" i="33"/>
  <c r="D74" i="33"/>
  <c r="D75" i="33"/>
  <c r="D71" i="33"/>
  <c r="D68" i="33"/>
  <c r="D51" i="33"/>
  <c r="D50" i="33"/>
  <c r="D46" i="33"/>
  <c r="D45" i="33"/>
  <c r="D44" i="33"/>
  <c r="D42" i="33"/>
  <c r="D35" i="33"/>
  <c r="D29" i="33"/>
  <c r="D30" i="33"/>
  <c r="D31" i="33"/>
  <c r="D28" i="33"/>
  <c r="D22" i="33"/>
  <c r="D23" i="33"/>
  <c r="D24" i="33"/>
  <c r="D21" i="33"/>
  <c r="D15" i="33"/>
  <c r="D16" i="33"/>
  <c r="D17" i="33"/>
  <c r="D14" i="33"/>
  <c r="D22" i="29"/>
  <c r="D23" i="29"/>
  <c r="D24" i="29"/>
  <c r="D25" i="29"/>
  <c r="D35" i="29" s="1"/>
  <c r="D26" i="29"/>
  <c r="D27" i="29"/>
  <c r="D28" i="29"/>
  <c r="D29" i="29"/>
  <c r="D30" i="29"/>
  <c r="D31" i="29"/>
  <c r="D21" i="29"/>
  <c r="N62" i="24"/>
  <c r="N61" i="24"/>
  <c r="N60" i="24"/>
  <c r="N59" i="24"/>
  <c r="N57" i="24"/>
  <c r="N56" i="24"/>
  <c r="N55" i="24"/>
  <c r="N31" i="24"/>
  <c r="N32" i="24"/>
  <c r="N33" i="24"/>
  <c r="N34" i="24"/>
  <c r="N35" i="24"/>
  <c r="N36" i="24"/>
  <c r="N37" i="24"/>
  <c r="N38" i="24"/>
  <c r="N81" i="7" l="1"/>
  <c r="N80" i="7"/>
  <c r="N79" i="7"/>
  <c r="N78" i="7"/>
  <c r="N76" i="7"/>
  <c r="N75" i="7"/>
  <c r="N74" i="7"/>
  <c r="N57" i="7"/>
  <c r="N56" i="7"/>
  <c r="N55" i="7"/>
  <c r="N54" i="7"/>
  <c r="N52" i="7"/>
  <c r="N51" i="7"/>
  <c r="N50" i="7"/>
  <c r="N24" i="7" l="1"/>
  <c r="N25" i="7"/>
  <c r="N31" i="7"/>
  <c r="N30" i="7"/>
  <c r="N29" i="7"/>
  <c r="N28" i="7"/>
  <c r="N26" i="7"/>
  <c r="N103" i="24" l="1"/>
  <c r="D103" i="34" l="1"/>
  <c r="N106" i="33"/>
  <c r="N103" i="34"/>
  <c r="N100" i="1"/>
  <c r="N120" i="1"/>
  <c r="N119" i="1"/>
  <c r="D42" i="29"/>
  <c r="D43" i="29"/>
  <c r="D44" i="29"/>
  <c r="D45" i="29"/>
  <c r="D41" i="29"/>
  <c r="N160" i="34" l="1"/>
  <c r="N159" i="34"/>
  <c r="N157" i="34"/>
  <c r="N156" i="34"/>
  <c r="N155" i="34"/>
  <c r="N154" i="34"/>
  <c r="N152" i="34"/>
  <c r="N151" i="34"/>
  <c r="N149" i="34"/>
  <c r="N147" i="34"/>
  <c r="N146" i="34"/>
  <c r="N144" i="34"/>
  <c r="N143" i="34"/>
  <c r="N141" i="34"/>
  <c r="N139" i="34"/>
  <c r="N138" i="34"/>
  <c r="N136" i="34"/>
  <c r="N135" i="34"/>
  <c r="N110" i="7"/>
  <c r="N125" i="33"/>
  <c r="D98" i="34"/>
  <c r="D100" i="34"/>
  <c r="N98" i="34"/>
  <c r="N101" i="33"/>
  <c r="N68" i="34"/>
  <c r="N69" i="34"/>
  <c r="N70" i="34"/>
  <c r="N71" i="34"/>
  <c r="N72" i="34"/>
  <c r="N71" i="33"/>
  <c r="N72" i="33"/>
  <c r="N73" i="33"/>
  <c r="N74" i="33"/>
  <c r="N75" i="33"/>
  <c r="N127" i="1"/>
  <c r="N129" i="1"/>
  <c r="N128" i="1"/>
  <c r="N65" i="1"/>
  <c r="N69" i="1"/>
  <c r="N68" i="1"/>
  <c r="N66" i="1"/>
  <c r="N67" i="1"/>
  <c r="N95" i="1"/>
  <c r="N123" i="34"/>
  <c r="N122" i="34"/>
  <c r="N100" i="34"/>
  <c r="N126" i="33"/>
  <c r="N97" i="1"/>
  <c r="N103" i="33"/>
  <c r="N101" i="24"/>
  <c r="N51" i="1"/>
  <c r="J4" i="7" l="1"/>
  <c r="I4" i="7"/>
  <c r="H4" i="7"/>
  <c r="G4" i="7"/>
  <c r="F4" i="7"/>
  <c r="J11" i="24"/>
  <c r="I11" i="24"/>
  <c r="H11" i="24"/>
  <c r="G11" i="24"/>
  <c r="F11" i="24"/>
  <c r="F100" i="24" s="1"/>
  <c r="J7" i="29"/>
  <c r="I7" i="29"/>
  <c r="H7" i="29"/>
  <c r="G7" i="29"/>
  <c r="F7" i="29"/>
  <c r="J4" i="1"/>
  <c r="I4" i="1"/>
  <c r="H4" i="1"/>
  <c r="G4" i="1"/>
  <c r="F4" i="1"/>
  <c r="J10" i="33"/>
  <c r="I10" i="33"/>
  <c r="H10" i="33"/>
  <c r="G10" i="33"/>
  <c r="F10" i="33"/>
  <c r="J7" i="34"/>
  <c r="I7" i="34"/>
  <c r="H7" i="34"/>
  <c r="G7" i="34"/>
  <c r="F7" i="34"/>
  <c r="J5" i="8"/>
  <c r="J72" i="8" s="1"/>
  <c r="I5" i="8"/>
  <c r="H5" i="8"/>
  <c r="H72" i="8" s="1"/>
  <c r="G5" i="8"/>
  <c r="G72" i="8" s="1"/>
  <c r="F5" i="8"/>
  <c r="N118" i="1"/>
  <c r="G73" i="34" l="1"/>
  <c r="G99" i="34"/>
  <c r="J73" i="34"/>
  <c r="J99" i="34"/>
  <c r="I76" i="33"/>
  <c r="I102" i="33"/>
  <c r="H73" i="34"/>
  <c r="H99" i="34"/>
  <c r="J76" i="33"/>
  <c r="J102" i="33"/>
  <c r="F76" i="33"/>
  <c r="F102" i="33"/>
  <c r="F70" i="1"/>
  <c r="F114" i="1"/>
  <c r="F96" i="1"/>
  <c r="G76" i="33"/>
  <c r="G102" i="33"/>
  <c r="G70" i="1"/>
  <c r="G114" i="1"/>
  <c r="G96" i="1"/>
  <c r="J70" i="1"/>
  <c r="J114" i="1"/>
  <c r="J96" i="1"/>
  <c r="F73" i="34"/>
  <c r="F99" i="34"/>
  <c r="I73" i="34"/>
  <c r="I99" i="34"/>
  <c r="H76" i="33"/>
  <c r="H102" i="33"/>
  <c r="H114" i="1"/>
  <c r="H96" i="1"/>
  <c r="I70" i="1"/>
  <c r="I114" i="1"/>
  <c r="I96" i="1"/>
  <c r="H70" i="1"/>
  <c r="H65" i="1"/>
  <c r="J90" i="34"/>
  <c r="J89" i="34"/>
  <c r="H90" i="34"/>
  <c r="H89" i="34"/>
  <c r="I90" i="34"/>
  <c r="I89" i="34"/>
  <c r="F89" i="34"/>
  <c r="F90" i="34"/>
  <c r="G90" i="34"/>
  <c r="G89" i="34"/>
  <c r="F92" i="33"/>
  <c r="F93" i="33"/>
  <c r="G92" i="33"/>
  <c r="G93" i="33"/>
  <c r="H93" i="33"/>
  <c r="H92" i="33"/>
  <c r="I93" i="33"/>
  <c r="I92" i="33"/>
  <c r="J92" i="33"/>
  <c r="J93" i="33"/>
  <c r="H61" i="34"/>
  <c r="H58" i="34"/>
  <c r="H59" i="34"/>
  <c r="H60" i="34"/>
  <c r="H62" i="34"/>
  <c r="I61" i="34"/>
  <c r="I60" i="34"/>
  <c r="I58" i="34"/>
  <c r="I59" i="34"/>
  <c r="I62" i="34"/>
  <c r="J61" i="34"/>
  <c r="J60" i="34"/>
  <c r="J58" i="34"/>
  <c r="J59" i="34"/>
  <c r="J62" i="34"/>
  <c r="F62" i="34"/>
  <c r="F61" i="34"/>
  <c r="F59" i="34"/>
  <c r="F60" i="34"/>
  <c r="F58" i="34"/>
  <c r="G62" i="34"/>
  <c r="G61" i="34"/>
  <c r="G59" i="34"/>
  <c r="G60" i="34"/>
  <c r="G58" i="34"/>
  <c r="F87" i="1"/>
  <c r="F86" i="1"/>
  <c r="G87" i="1"/>
  <c r="G86" i="1"/>
  <c r="H87" i="1"/>
  <c r="H86" i="1"/>
  <c r="I86" i="1"/>
  <c r="I87" i="1"/>
  <c r="J87" i="1"/>
  <c r="J86" i="1"/>
  <c r="J49" i="34"/>
  <c r="H49" i="34"/>
  <c r="H54" i="34"/>
  <c r="I49" i="34"/>
  <c r="I54" i="34"/>
  <c r="F49" i="34"/>
  <c r="F54" i="34"/>
  <c r="G49" i="34"/>
  <c r="G54" i="34"/>
  <c r="F65" i="33"/>
  <c r="F63" i="33"/>
  <c r="F62" i="33"/>
  <c r="F64" i="33"/>
  <c r="F61" i="33"/>
  <c r="G65" i="33"/>
  <c r="G63" i="33"/>
  <c r="G62" i="33"/>
  <c r="G64" i="33"/>
  <c r="G61" i="33"/>
  <c r="H65" i="33"/>
  <c r="H61" i="33"/>
  <c r="H62" i="33"/>
  <c r="H63" i="33"/>
  <c r="H64" i="33"/>
  <c r="I65" i="33"/>
  <c r="I61" i="33"/>
  <c r="I62" i="33"/>
  <c r="I64" i="33"/>
  <c r="I63" i="33"/>
  <c r="J63" i="33"/>
  <c r="J65" i="33"/>
  <c r="J64" i="33"/>
  <c r="J62" i="33"/>
  <c r="J61" i="33"/>
  <c r="H59" i="1"/>
  <c r="H56" i="1"/>
  <c r="H55" i="1"/>
  <c r="H58" i="1"/>
  <c r="H57" i="1"/>
  <c r="F56" i="1"/>
  <c r="F59" i="1"/>
  <c r="F55" i="1"/>
  <c r="F57" i="1"/>
  <c r="F58" i="1"/>
  <c r="G55" i="1"/>
  <c r="G56" i="1"/>
  <c r="G59" i="1"/>
  <c r="G58" i="1"/>
  <c r="G57" i="1"/>
  <c r="I59" i="1"/>
  <c r="I56" i="1"/>
  <c r="I55" i="1"/>
  <c r="I58" i="1"/>
  <c r="I57" i="1"/>
  <c r="J59" i="1"/>
  <c r="J56" i="1"/>
  <c r="J55" i="1"/>
  <c r="J58" i="1"/>
  <c r="J57" i="1"/>
  <c r="G52" i="33"/>
  <c r="G57" i="33"/>
  <c r="I52" i="33"/>
  <c r="I57" i="33"/>
  <c r="F52" i="33"/>
  <c r="F57" i="33"/>
  <c r="H52" i="33"/>
  <c r="H57" i="33"/>
  <c r="J52" i="33"/>
  <c r="J57" i="33"/>
  <c r="H35" i="29"/>
  <c r="H53" i="29"/>
  <c r="H55" i="29"/>
  <c r="H52" i="29"/>
  <c r="I35" i="29"/>
  <c r="I53" i="29"/>
  <c r="I55" i="29"/>
  <c r="I52" i="29"/>
  <c r="G35" i="29"/>
  <c r="G52" i="29"/>
  <c r="G55" i="29"/>
  <c r="G53" i="29"/>
  <c r="J35" i="29"/>
  <c r="J52" i="29"/>
  <c r="J55" i="29"/>
  <c r="J53" i="29"/>
  <c r="F35" i="29"/>
  <c r="F55" i="29"/>
  <c r="F52" i="29"/>
  <c r="F53" i="29"/>
  <c r="F73" i="8"/>
  <c r="F31" i="8"/>
  <c r="F69" i="8"/>
  <c r="F30" i="8"/>
  <c r="F53" i="8"/>
  <c r="F27" i="8"/>
  <c r="F49" i="8"/>
  <c r="F45" i="8"/>
  <c r="F46" i="8"/>
  <c r="F47" i="8"/>
  <c r="F16" i="8"/>
  <c r="F66" i="8"/>
  <c r="F14" i="8"/>
  <c r="F41" i="8"/>
  <c r="F71" i="8"/>
  <c r="F40" i="8"/>
  <c r="F33" i="8"/>
  <c r="F63" i="8"/>
  <c r="F25" i="8"/>
  <c r="F22" i="8"/>
  <c r="F23" i="8"/>
  <c r="F50" i="8"/>
  <c r="F21" i="8"/>
  <c r="F17" i="8"/>
  <c r="F18" i="8"/>
  <c r="F68" i="8"/>
  <c r="F19" i="8"/>
  <c r="F67" i="8"/>
  <c r="F44" i="8"/>
  <c r="F64" i="8"/>
  <c r="F13" i="8"/>
  <c r="F42" i="8"/>
  <c r="F75" i="8"/>
  <c r="F72" i="8"/>
  <c r="F62" i="8"/>
  <c r="F51" i="8"/>
  <c r="F12" i="8"/>
  <c r="I22" i="8"/>
  <c r="I72" i="8"/>
  <c r="H47" i="33"/>
  <c r="H48" i="33"/>
  <c r="I48" i="33"/>
  <c r="I47" i="33"/>
  <c r="J100" i="1"/>
  <c r="J41" i="1"/>
  <c r="J42" i="1"/>
  <c r="G48" i="33"/>
  <c r="G47" i="33"/>
  <c r="F100" i="1"/>
  <c r="F42" i="1"/>
  <c r="F41" i="1"/>
  <c r="G22" i="8"/>
  <c r="G50" i="8"/>
  <c r="H100" i="1"/>
  <c r="H42" i="1"/>
  <c r="H41" i="1"/>
  <c r="J22" i="8"/>
  <c r="J50" i="8"/>
  <c r="F48" i="33"/>
  <c r="F47" i="33"/>
  <c r="J47" i="33"/>
  <c r="J48" i="33"/>
  <c r="G100" i="1"/>
  <c r="G41" i="1"/>
  <c r="G42" i="1"/>
  <c r="H22" i="8"/>
  <c r="H50" i="8"/>
  <c r="I100" i="1"/>
  <c r="I41" i="1"/>
  <c r="I42" i="1"/>
  <c r="F103" i="24"/>
  <c r="G100" i="24"/>
  <c r="G103" i="24"/>
  <c r="H100" i="24"/>
  <c r="H103" i="24"/>
  <c r="I100" i="24"/>
  <c r="I103" i="24"/>
  <c r="J100" i="24"/>
  <c r="J103" i="24"/>
  <c r="F122" i="24"/>
  <c r="F81" i="24"/>
  <c r="F82" i="24"/>
  <c r="F83" i="24"/>
  <c r="F84" i="24"/>
  <c r="F85" i="24"/>
  <c r="F86" i="24"/>
  <c r="F87" i="24"/>
  <c r="F88" i="24"/>
  <c r="F80" i="24"/>
  <c r="F79" i="24"/>
  <c r="G122" i="24"/>
  <c r="G81" i="24"/>
  <c r="G82" i="24"/>
  <c r="G83" i="24"/>
  <c r="G84" i="24"/>
  <c r="G85" i="24"/>
  <c r="G86" i="24"/>
  <c r="G87" i="24"/>
  <c r="G88" i="24"/>
  <c r="G80" i="24"/>
  <c r="G79" i="24"/>
  <c r="H122" i="24"/>
  <c r="H81" i="24"/>
  <c r="H82" i="24"/>
  <c r="H83" i="24"/>
  <c r="H84" i="24"/>
  <c r="H85" i="24"/>
  <c r="H86" i="24"/>
  <c r="H87" i="24"/>
  <c r="H88" i="24"/>
  <c r="H80" i="24"/>
  <c r="H79" i="24"/>
  <c r="I122" i="24"/>
  <c r="I81" i="24"/>
  <c r="I82" i="24"/>
  <c r="I83" i="24"/>
  <c r="I84" i="24"/>
  <c r="I85" i="24"/>
  <c r="I86" i="24"/>
  <c r="I87" i="24"/>
  <c r="I88" i="24"/>
  <c r="I80" i="24"/>
  <c r="I79" i="24"/>
  <c r="J122" i="24"/>
  <c r="J81" i="24"/>
  <c r="J82" i="24"/>
  <c r="J83" i="24"/>
  <c r="J84" i="24"/>
  <c r="J85" i="24"/>
  <c r="J86" i="24"/>
  <c r="J87" i="24"/>
  <c r="J88" i="24"/>
  <c r="J80" i="24"/>
  <c r="J79" i="24"/>
  <c r="F103" i="34"/>
  <c r="F45" i="34"/>
  <c r="F44" i="34"/>
  <c r="G103" i="34"/>
  <c r="G45" i="34"/>
  <c r="G44" i="34"/>
  <c r="H103" i="34"/>
  <c r="H45" i="34"/>
  <c r="H44" i="34"/>
  <c r="I103" i="34"/>
  <c r="I45" i="34"/>
  <c r="I44" i="34"/>
  <c r="J103" i="34"/>
  <c r="J45" i="34"/>
  <c r="J44" i="34"/>
  <c r="F25" i="7"/>
  <c r="F24" i="7"/>
  <c r="F81" i="7"/>
  <c r="G25" i="7"/>
  <c r="G24" i="7"/>
  <c r="G81" i="7"/>
  <c r="H25" i="7"/>
  <c r="H24" i="7"/>
  <c r="H81" i="7"/>
  <c r="I25" i="7"/>
  <c r="I24" i="7"/>
  <c r="I81" i="7"/>
  <c r="J25" i="7"/>
  <c r="J24" i="7"/>
  <c r="J81" i="7"/>
  <c r="G42" i="29"/>
  <c r="G44" i="29"/>
  <c r="G43" i="29"/>
  <c r="G41" i="29"/>
  <c r="G45" i="29"/>
  <c r="H44" i="29"/>
  <c r="H45" i="29"/>
  <c r="H41" i="29"/>
  <c r="H43" i="29"/>
  <c r="H42" i="29"/>
  <c r="I41" i="29"/>
  <c r="I43" i="29"/>
  <c r="I45" i="29"/>
  <c r="I44" i="29"/>
  <c r="I42" i="29"/>
  <c r="J43" i="29"/>
  <c r="J45" i="29"/>
  <c r="J42" i="29"/>
  <c r="J44" i="29"/>
  <c r="J41" i="29"/>
  <c r="F43" i="29"/>
  <c r="F42" i="29"/>
  <c r="F44" i="29"/>
  <c r="F41" i="29"/>
  <c r="F45" i="29"/>
  <c r="H59" i="24"/>
  <c r="H60" i="24"/>
  <c r="H61" i="24"/>
  <c r="H62" i="24"/>
  <c r="J59" i="24"/>
  <c r="J61" i="24"/>
  <c r="J60" i="24"/>
  <c r="J62" i="24"/>
  <c r="I60" i="24"/>
  <c r="I59" i="24"/>
  <c r="I61" i="24"/>
  <c r="I62" i="24"/>
  <c r="G62" i="24"/>
  <c r="G60" i="24"/>
  <c r="G59" i="24"/>
  <c r="G61" i="24"/>
  <c r="F59" i="24"/>
  <c r="F62" i="24"/>
  <c r="F60" i="24"/>
  <c r="F61" i="24"/>
  <c r="H31" i="24"/>
  <c r="H55" i="24"/>
  <c r="H36" i="24"/>
  <c r="H57" i="24"/>
  <c r="H32" i="24"/>
  <c r="H38" i="24"/>
  <c r="H56" i="24"/>
  <c r="H33" i="24"/>
  <c r="H35" i="24"/>
  <c r="H37" i="24"/>
  <c r="F31" i="24"/>
  <c r="F33" i="24"/>
  <c r="F55" i="24"/>
  <c r="F36" i="24"/>
  <c r="F57" i="24"/>
  <c r="F32" i="24"/>
  <c r="F38" i="24"/>
  <c r="F35" i="24"/>
  <c r="F37" i="24"/>
  <c r="F56" i="24"/>
  <c r="G31" i="24"/>
  <c r="G55" i="24"/>
  <c r="G33" i="24"/>
  <c r="G36" i="24"/>
  <c r="G57" i="24"/>
  <c r="G32" i="24"/>
  <c r="G35" i="24"/>
  <c r="G56" i="24"/>
  <c r="G37" i="24"/>
  <c r="G38" i="24"/>
  <c r="I31" i="24"/>
  <c r="I55" i="24"/>
  <c r="I36" i="24"/>
  <c r="I57" i="24"/>
  <c r="I32" i="24"/>
  <c r="I38" i="24"/>
  <c r="I35" i="24"/>
  <c r="I37" i="24"/>
  <c r="I33" i="24"/>
  <c r="I56" i="24"/>
  <c r="J31" i="24"/>
  <c r="J36" i="24"/>
  <c r="J32" i="24"/>
  <c r="J57" i="24"/>
  <c r="J38" i="24"/>
  <c r="J35" i="24"/>
  <c r="J33" i="24"/>
  <c r="J56" i="24"/>
  <c r="J37" i="24"/>
  <c r="J55" i="24"/>
  <c r="F76" i="7"/>
  <c r="F78" i="7"/>
  <c r="F79" i="7"/>
  <c r="F80" i="7"/>
  <c r="G76" i="7"/>
  <c r="G79" i="7"/>
  <c r="G78" i="7"/>
  <c r="G80" i="7"/>
  <c r="I76" i="7"/>
  <c r="I79" i="7"/>
  <c r="I78" i="7"/>
  <c r="I80" i="7"/>
  <c r="J76" i="7"/>
  <c r="J79" i="7"/>
  <c r="J80" i="7"/>
  <c r="J78" i="7"/>
  <c r="H76" i="7"/>
  <c r="H79" i="7"/>
  <c r="H80" i="7"/>
  <c r="H78" i="7"/>
  <c r="G74" i="7"/>
  <c r="G75" i="7"/>
  <c r="H74" i="7"/>
  <c r="H75" i="7"/>
  <c r="I75" i="7"/>
  <c r="I74" i="7"/>
  <c r="J74" i="7"/>
  <c r="J75" i="7"/>
  <c r="F74" i="7"/>
  <c r="F75" i="7"/>
  <c r="J57" i="7"/>
  <c r="J56" i="7"/>
  <c r="I56" i="7"/>
  <c r="I57" i="7"/>
  <c r="F57" i="7"/>
  <c r="F56" i="7"/>
  <c r="G57" i="7"/>
  <c r="G56" i="7"/>
  <c r="H56" i="7"/>
  <c r="H57" i="7"/>
  <c r="G52" i="7"/>
  <c r="G54" i="7"/>
  <c r="G55" i="7"/>
  <c r="I52" i="7"/>
  <c r="I55" i="7"/>
  <c r="I54" i="7"/>
  <c r="H52" i="7"/>
  <c r="H55" i="7"/>
  <c r="H54" i="7"/>
  <c r="J52" i="7"/>
  <c r="J54" i="7"/>
  <c r="J55" i="7"/>
  <c r="F52" i="7"/>
  <c r="F54" i="7"/>
  <c r="F55" i="7"/>
  <c r="F31" i="7"/>
  <c r="F50" i="7"/>
  <c r="F51" i="7"/>
  <c r="I31" i="7"/>
  <c r="I51" i="7"/>
  <c r="I50" i="7"/>
  <c r="J31" i="7"/>
  <c r="J50" i="7"/>
  <c r="J51" i="7"/>
  <c r="G31" i="7"/>
  <c r="G50" i="7"/>
  <c r="G51" i="7"/>
  <c r="H31" i="7"/>
  <c r="H50" i="7"/>
  <c r="H51" i="7"/>
  <c r="G26" i="7"/>
  <c r="G29" i="7"/>
  <c r="G30" i="7"/>
  <c r="G28" i="7"/>
  <c r="H26" i="7"/>
  <c r="H30" i="7"/>
  <c r="H28" i="7"/>
  <c r="H29" i="7"/>
  <c r="I26" i="7"/>
  <c r="I30" i="7"/>
  <c r="I28" i="7"/>
  <c r="I29" i="7"/>
  <c r="F26" i="7"/>
  <c r="F30" i="7"/>
  <c r="F28" i="7"/>
  <c r="F29" i="7"/>
  <c r="J26" i="7"/>
  <c r="J30" i="7"/>
  <c r="J28" i="7"/>
  <c r="J29" i="7"/>
  <c r="F119" i="1"/>
  <c r="F120" i="1"/>
  <c r="G119" i="1"/>
  <c r="G120" i="1"/>
  <c r="H119" i="1"/>
  <c r="H120" i="1"/>
  <c r="I119" i="1"/>
  <c r="I120" i="1"/>
  <c r="J119" i="1"/>
  <c r="J120" i="1"/>
  <c r="F101" i="24"/>
  <c r="G101" i="24"/>
  <c r="H101" i="24"/>
  <c r="I101" i="24"/>
  <c r="J101" i="24"/>
  <c r="F110" i="7"/>
  <c r="G110" i="7"/>
  <c r="H110" i="7"/>
  <c r="I110" i="7"/>
  <c r="J110" i="7"/>
  <c r="F160" i="34"/>
  <c r="F159" i="34"/>
  <c r="F157" i="34"/>
  <c r="F156" i="34"/>
  <c r="F155" i="34"/>
  <c r="F154" i="34"/>
  <c r="G160" i="34"/>
  <c r="G159" i="34"/>
  <c r="G157" i="34"/>
  <c r="G156" i="34"/>
  <c r="G155" i="34"/>
  <c r="G154" i="34"/>
  <c r="H160" i="34"/>
  <c r="H159" i="34"/>
  <c r="H157" i="34"/>
  <c r="H156" i="34"/>
  <c r="H155" i="34"/>
  <c r="H154" i="34"/>
  <c r="I160" i="34"/>
  <c r="I159" i="34"/>
  <c r="I157" i="34"/>
  <c r="I156" i="34"/>
  <c r="I155" i="34"/>
  <c r="I154" i="34"/>
  <c r="J160" i="34"/>
  <c r="J159" i="34"/>
  <c r="J157" i="34"/>
  <c r="J156" i="34"/>
  <c r="J155" i="34"/>
  <c r="J154" i="34"/>
  <c r="F149" i="34"/>
  <c r="F147" i="34"/>
  <c r="F146" i="34"/>
  <c r="F152" i="34"/>
  <c r="F151" i="34"/>
  <c r="G149" i="34"/>
  <c r="G147" i="34"/>
  <c r="G146" i="34"/>
  <c r="G152" i="34"/>
  <c r="G151" i="34"/>
  <c r="H149" i="34"/>
  <c r="H147" i="34"/>
  <c r="H146" i="34"/>
  <c r="H152" i="34"/>
  <c r="H151" i="34"/>
  <c r="I149" i="34"/>
  <c r="I147" i="34"/>
  <c r="I146" i="34"/>
  <c r="I152" i="34"/>
  <c r="I151" i="34"/>
  <c r="J149" i="34"/>
  <c r="J147" i="34"/>
  <c r="J146" i="34"/>
  <c r="J152" i="34"/>
  <c r="J151" i="34"/>
  <c r="F144" i="34"/>
  <c r="F143" i="34"/>
  <c r="F142" i="34"/>
  <c r="F141" i="34"/>
  <c r="F139" i="34"/>
  <c r="F138" i="34"/>
  <c r="F136" i="34"/>
  <c r="F135" i="34"/>
  <c r="G98" i="34"/>
  <c r="G144" i="34"/>
  <c r="G143" i="34"/>
  <c r="G142" i="34"/>
  <c r="G141" i="34"/>
  <c r="G139" i="34"/>
  <c r="G138" i="34"/>
  <c r="G136" i="34"/>
  <c r="G135" i="34"/>
  <c r="H141" i="34"/>
  <c r="H144" i="34"/>
  <c r="H143" i="34"/>
  <c r="H142" i="34"/>
  <c r="H139" i="34"/>
  <c r="H138" i="34"/>
  <c r="H136" i="34"/>
  <c r="H135" i="34"/>
  <c r="I144" i="34"/>
  <c r="I143" i="34"/>
  <c r="I142" i="34"/>
  <c r="I141" i="34"/>
  <c r="I139" i="34"/>
  <c r="I138" i="34"/>
  <c r="I136" i="34"/>
  <c r="I135" i="34"/>
  <c r="J144" i="34"/>
  <c r="J143" i="34"/>
  <c r="J142" i="34"/>
  <c r="J141" i="34"/>
  <c r="J139" i="34"/>
  <c r="J138" i="34"/>
  <c r="J136" i="34"/>
  <c r="J135" i="34"/>
  <c r="F46" i="1"/>
  <c r="F131" i="1"/>
  <c r="F130" i="1"/>
  <c r="G46" i="1"/>
  <c r="G131" i="1"/>
  <c r="G130" i="1"/>
  <c r="H46" i="1"/>
  <c r="H131" i="1"/>
  <c r="H130" i="1"/>
  <c r="I46" i="1"/>
  <c r="I131" i="1"/>
  <c r="I130" i="1"/>
  <c r="J46" i="1"/>
  <c r="J131" i="1"/>
  <c r="J130" i="1"/>
  <c r="I100" i="34"/>
  <c r="I70" i="34"/>
  <c r="I123" i="34"/>
  <c r="I72" i="34"/>
  <c r="I69" i="34"/>
  <c r="I68" i="34"/>
  <c r="I71" i="34"/>
  <c r="I122" i="34"/>
  <c r="G126" i="33"/>
  <c r="G125" i="33"/>
  <c r="G75" i="33"/>
  <c r="G71" i="33"/>
  <c r="G72" i="33"/>
  <c r="G74" i="33"/>
  <c r="G73" i="33"/>
  <c r="H126" i="33"/>
  <c r="H72" i="33"/>
  <c r="H125" i="33"/>
  <c r="H75" i="33"/>
  <c r="H71" i="33"/>
  <c r="H74" i="33"/>
  <c r="H73" i="33"/>
  <c r="H100" i="34"/>
  <c r="H68" i="34"/>
  <c r="H69" i="34"/>
  <c r="H123" i="34"/>
  <c r="H72" i="34"/>
  <c r="H71" i="34"/>
  <c r="H122" i="34"/>
  <c r="H70" i="34"/>
  <c r="F126" i="33"/>
  <c r="F72" i="33"/>
  <c r="F74" i="33"/>
  <c r="F75" i="33"/>
  <c r="F71" i="33"/>
  <c r="F73" i="33"/>
  <c r="F125" i="33"/>
  <c r="J126" i="33"/>
  <c r="J71" i="33"/>
  <c r="J72" i="33"/>
  <c r="J125" i="33"/>
  <c r="J75" i="33"/>
  <c r="J74" i="33"/>
  <c r="J73" i="33"/>
  <c r="F65" i="1"/>
  <c r="F127" i="1"/>
  <c r="F128" i="1"/>
  <c r="G65" i="1"/>
  <c r="G127" i="1"/>
  <c r="G128" i="1"/>
  <c r="J100" i="34"/>
  <c r="J123" i="34"/>
  <c r="J69" i="34"/>
  <c r="J70" i="34"/>
  <c r="J72" i="34"/>
  <c r="J122" i="34"/>
  <c r="J68" i="34"/>
  <c r="J71" i="34"/>
  <c r="I126" i="33"/>
  <c r="I74" i="33"/>
  <c r="I125" i="33"/>
  <c r="I75" i="33"/>
  <c r="I72" i="33"/>
  <c r="I71" i="33"/>
  <c r="I73" i="33"/>
  <c r="H128" i="1"/>
  <c r="H127" i="1"/>
  <c r="I65" i="1"/>
  <c r="I127" i="1"/>
  <c r="I128" i="1"/>
  <c r="J65" i="1"/>
  <c r="J127" i="1"/>
  <c r="J128" i="1"/>
  <c r="H98" i="34"/>
  <c r="F100" i="34"/>
  <c r="F69" i="34"/>
  <c r="F98" i="34"/>
  <c r="F72" i="34"/>
  <c r="F68" i="34"/>
  <c r="F71" i="34"/>
  <c r="F123" i="34"/>
  <c r="F70" i="34"/>
  <c r="F122" i="34"/>
  <c r="J98" i="34"/>
  <c r="G100" i="34"/>
  <c r="G71" i="34"/>
  <c r="G72" i="34"/>
  <c r="G69" i="34"/>
  <c r="G123" i="34"/>
  <c r="G68" i="34"/>
  <c r="G122" i="34"/>
  <c r="G70" i="34"/>
  <c r="I98" i="34"/>
  <c r="F68" i="1"/>
  <c r="F69" i="1"/>
  <c r="G68" i="1"/>
  <c r="G69" i="1"/>
  <c r="H68" i="1"/>
  <c r="H69" i="1"/>
  <c r="I68" i="1"/>
  <c r="I69" i="1"/>
  <c r="J68" i="1"/>
  <c r="J69" i="1"/>
  <c r="F67" i="1"/>
  <c r="F66" i="1"/>
  <c r="G67" i="1"/>
  <c r="G66" i="1"/>
  <c r="H67" i="1"/>
  <c r="H66" i="1"/>
  <c r="I67" i="1"/>
  <c r="I66" i="1"/>
  <c r="J67" i="1"/>
  <c r="J66" i="1"/>
  <c r="J95" i="1"/>
  <c r="J129" i="1"/>
  <c r="I95" i="1"/>
  <c r="I129" i="1"/>
  <c r="F95" i="1"/>
  <c r="F129" i="1"/>
  <c r="G95" i="1"/>
  <c r="G129" i="1"/>
  <c r="H95" i="1"/>
  <c r="H129" i="1"/>
  <c r="F97" i="1"/>
  <c r="G97" i="1"/>
  <c r="H97" i="1"/>
  <c r="I97" i="1"/>
  <c r="J97" i="1"/>
  <c r="F51" i="1"/>
  <c r="F92" i="1"/>
  <c r="G51" i="1"/>
  <c r="H51" i="1"/>
  <c r="J51" i="1"/>
  <c r="I51" i="1"/>
  <c r="N116" i="24"/>
  <c r="N68" i="25"/>
  <c r="N67" i="25"/>
  <c r="D67" i="25"/>
  <c r="N66" i="25"/>
  <c r="D66" i="25"/>
  <c r="N65" i="25"/>
  <c r="D65" i="25"/>
  <c r="N64" i="25"/>
  <c r="D64" i="25"/>
  <c r="N63" i="25"/>
  <c r="D63" i="25"/>
  <c r="N62" i="25"/>
  <c r="D62" i="25"/>
  <c r="N61" i="25"/>
  <c r="D61" i="25"/>
  <c r="N60" i="25"/>
  <c r="D60" i="25"/>
  <c r="N59" i="25"/>
  <c r="D59" i="25"/>
  <c r="N58" i="25"/>
  <c r="D58" i="25"/>
  <c r="N57" i="25"/>
  <c r="D57" i="25"/>
  <c r="N56" i="25"/>
  <c r="D56" i="25"/>
  <c r="N55" i="25"/>
  <c r="D55" i="25"/>
  <c r="N54" i="25"/>
  <c r="D54" i="25"/>
  <c r="N107" i="24"/>
  <c r="N108" i="24"/>
  <c r="N109" i="24"/>
  <c r="N110" i="24"/>
  <c r="N111" i="24"/>
  <c r="N112" i="24"/>
  <c r="N9" i="25" l="1"/>
  <c r="N8" i="25"/>
  <c r="D108" i="34"/>
  <c r="D109" i="34"/>
  <c r="D111" i="34"/>
  <c r="D112" i="34"/>
  <c r="D113" i="34"/>
  <c r="D107" i="34"/>
  <c r="N113" i="34"/>
  <c r="N112" i="34"/>
  <c r="N111" i="34"/>
  <c r="N109" i="34"/>
  <c r="N108" i="34"/>
  <c r="N107" i="34"/>
  <c r="N116" i="33"/>
  <c r="N115" i="33"/>
  <c r="N114" i="33"/>
  <c r="N112" i="33"/>
  <c r="N111" i="33"/>
  <c r="N110" i="33"/>
  <c r="N105" i="1" l="1"/>
  <c r="N106" i="1"/>
  <c r="N108" i="1"/>
  <c r="N109" i="1"/>
  <c r="N110" i="1"/>
  <c r="N104" i="1"/>
  <c r="N7" i="25"/>
  <c r="N46" i="29"/>
  <c r="N45" i="29"/>
  <c r="N44" i="29"/>
  <c r="N43" i="29"/>
  <c r="N42" i="29"/>
  <c r="N41" i="29"/>
  <c r="J17" i="8"/>
  <c r="I17" i="8"/>
  <c r="H17" i="8"/>
  <c r="G17" i="8"/>
  <c r="H105" i="1" l="1"/>
  <c r="H118" i="1"/>
  <c r="I105" i="1"/>
  <c r="I118" i="1"/>
  <c r="J109" i="1"/>
  <c r="J118" i="1"/>
  <c r="H109" i="24"/>
  <c r="H116" i="24"/>
  <c r="F105" i="1"/>
  <c r="F118" i="1"/>
  <c r="F116" i="24"/>
  <c r="G109" i="24"/>
  <c r="G116" i="24"/>
  <c r="I109" i="24"/>
  <c r="I116" i="24"/>
  <c r="J116" i="24"/>
  <c r="G105" i="1"/>
  <c r="G118" i="1"/>
  <c r="H109" i="1"/>
  <c r="F109" i="1"/>
  <c r="H108" i="1"/>
  <c r="J108" i="24"/>
  <c r="J63" i="25"/>
  <c r="J65" i="25"/>
  <c r="J61" i="25"/>
  <c r="J59" i="25"/>
  <c r="J57" i="25"/>
  <c r="J55" i="25"/>
  <c r="J58" i="25"/>
  <c r="J54" i="25"/>
  <c r="J60" i="25"/>
  <c r="J56" i="25"/>
  <c r="J62" i="25"/>
  <c r="J64" i="25"/>
  <c r="J66" i="25"/>
  <c r="J67" i="25"/>
  <c r="J107" i="24"/>
  <c r="J110" i="24"/>
  <c r="F109" i="24"/>
  <c r="F60" i="25"/>
  <c r="F65" i="25"/>
  <c r="F55" i="25"/>
  <c r="F54" i="25"/>
  <c r="F64" i="25"/>
  <c r="F56" i="25"/>
  <c r="F63" i="25"/>
  <c r="F57" i="25"/>
  <c r="F66" i="25"/>
  <c r="F58" i="25"/>
  <c r="F61" i="25"/>
  <c r="F59" i="25"/>
  <c r="F67" i="25"/>
  <c r="F62" i="25"/>
  <c r="I110" i="24"/>
  <c r="I65" i="25"/>
  <c r="I63" i="25"/>
  <c r="I61" i="25"/>
  <c r="I59" i="25"/>
  <c r="I57" i="25"/>
  <c r="I55" i="25"/>
  <c r="I62" i="25"/>
  <c r="I58" i="25"/>
  <c r="I54" i="25"/>
  <c r="I64" i="25"/>
  <c r="I60" i="25"/>
  <c r="I56" i="25"/>
  <c r="I66" i="25"/>
  <c r="I67" i="25"/>
  <c r="I107" i="24"/>
  <c r="J109" i="24"/>
  <c r="G107" i="24"/>
  <c r="G58" i="25"/>
  <c r="G64" i="25"/>
  <c r="G60" i="25"/>
  <c r="G54" i="25"/>
  <c r="G57" i="25"/>
  <c r="G66" i="25"/>
  <c r="G62" i="25"/>
  <c r="G56" i="25"/>
  <c r="G65" i="25"/>
  <c r="G63" i="25"/>
  <c r="G61" i="25"/>
  <c r="G59" i="25"/>
  <c r="G55" i="25"/>
  <c r="G67" i="25"/>
  <c r="H110" i="24"/>
  <c r="H62" i="25"/>
  <c r="H65" i="25"/>
  <c r="H63" i="25"/>
  <c r="H61" i="25"/>
  <c r="H59" i="25"/>
  <c r="H57" i="25"/>
  <c r="H55" i="25"/>
  <c r="H66" i="25"/>
  <c r="H64" i="25"/>
  <c r="H60" i="25"/>
  <c r="H58" i="25"/>
  <c r="H56" i="25"/>
  <c r="H54" i="25"/>
  <c r="H67" i="25"/>
  <c r="H107" i="24"/>
  <c r="F108" i="1"/>
  <c r="H106" i="1"/>
  <c r="H110" i="1"/>
  <c r="F110" i="1"/>
  <c r="G109" i="1"/>
  <c r="F108" i="24"/>
  <c r="G111" i="24"/>
  <c r="F111" i="24"/>
  <c r="G108" i="24"/>
  <c r="F110" i="24"/>
  <c r="I111" i="24"/>
  <c r="F107" i="24"/>
  <c r="I108" i="24"/>
  <c r="G110" i="24"/>
  <c r="J111" i="24"/>
  <c r="H111" i="24"/>
  <c r="H108" i="24"/>
  <c r="F108" i="34"/>
  <c r="F112" i="34"/>
  <c r="F107" i="34"/>
  <c r="F111" i="34"/>
  <c r="F113" i="34"/>
  <c r="F109" i="34"/>
  <c r="G112" i="34"/>
  <c r="G111" i="34"/>
  <c r="G108" i="34"/>
  <c r="G109" i="34"/>
  <c r="G113" i="34"/>
  <c r="G107" i="34"/>
  <c r="H109" i="34"/>
  <c r="H111" i="34"/>
  <c r="H112" i="34"/>
  <c r="H108" i="34"/>
  <c r="H113" i="34"/>
  <c r="H107" i="34"/>
  <c r="I109" i="34"/>
  <c r="I111" i="34"/>
  <c r="I112" i="34"/>
  <c r="I108" i="34"/>
  <c r="I113" i="34"/>
  <c r="I107" i="34"/>
  <c r="J111" i="34"/>
  <c r="J108" i="34"/>
  <c r="J109" i="34"/>
  <c r="J112" i="34"/>
  <c r="J113" i="34"/>
  <c r="J107" i="34"/>
  <c r="I109" i="1"/>
  <c r="I110" i="1"/>
  <c r="J108" i="1"/>
  <c r="G106" i="1"/>
  <c r="F104" i="1"/>
  <c r="G110" i="1"/>
  <c r="I108" i="1"/>
  <c r="F106" i="1"/>
  <c r="I104" i="1"/>
  <c r="J104" i="1"/>
  <c r="J106" i="1"/>
  <c r="J110" i="1"/>
  <c r="I106" i="1"/>
  <c r="G104" i="1"/>
  <c r="J105" i="1"/>
  <c r="H104" i="1"/>
  <c r="G108" i="1"/>
  <c r="F110" i="25"/>
  <c r="G110" i="25"/>
  <c r="H110" i="25"/>
  <c r="I110" i="25"/>
  <c r="J110" i="25"/>
  <c r="N110" i="25"/>
  <c r="N21" i="25"/>
  <c r="D38" i="25"/>
  <c r="D39" i="25"/>
  <c r="D40" i="25"/>
  <c r="D41" i="25"/>
  <c r="D42" i="25"/>
  <c r="N46" i="25"/>
  <c r="N47" i="25"/>
  <c r="N48" i="25"/>
  <c r="N49" i="25"/>
  <c r="N50" i="25"/>
  <c r="F104" i="7"/>
  <c r="G104" i="7"/>
  <c r="H104" i="7"/>
  <c r="I104" i="7"/>
  <c r="J104" i="7"/>
  <c r="J100" i="7"/>
  <c r="I100" i="7"/>
  <c r="H100" i="7"/>
  <c r="G100" i="7"/>
  <c r="F100" i="7"/>
  <c r="J99" i="7"/>
  <c r="I99" i="7"/>
  <c r="H99" i="7"/>
  <c r="G99" i="7"/>
  <c r="F99" i="7"/>
  <c r="J98" i="7"/>
  <c r="I98" i="7"/>
  <c r="H98" i="7"/>
  <c r="G98" i="7"/>
  <c r="F98" i="7"/>
  <c r="J97" i="7"/>
  <c r="I97" i="7"/>
  <c r="H97" i="7"/>
  <c r="G97" i="7"/>
  <c r="F97" i="7"/>
  <c r="J96" i="7"/>
  <c r="I96" i="7"/>
  <c r="H96" i="7"/>
  <c r="G96" i="7"/>
  <c r="F96" i="7"/>
  <c r="F62" i="7"/>
  <c r="G62" i="7"/>
  <c r="H62" i="7"/>
  <c r="I62" i="7"/>
  <c r="J62" i="7"/>
  <c r="F63" i="7"/>
  <c r="G63" i="7"/>
  <c r="H63" i="7"/>
  <c r="I63" i="7"/>
  <c r="J63" i="7"/>
  <c r="F64" i="7"/>
  <c r="G64" i="7"/>
  <c r="H64" i="7"/>
  <c r="I64" i="7"/>
  <c r="J64" i="7"/>
  <c r="F65" i="7"/>
  <c r="G65" i="7"/>
  <c r="H65" i="7"/>
  <c r="I65" i="7"/>
  <c r="J65" i="7"/>
  <c r="F66" i="7"/>
  <c r="G66" i="7"/>
  <c r="H66" i="7"/>
  <c r="I66" i="7"/>
  <c r="J66" i="7"/>
  <c r="F67" i="7"/>
  <c r="G67" i="7"/>
  <c r="H67" i="7"/>
  <c r="I67" i="7"/>
  <c r="J67" i="7"/>
  <c r="F68" i="7"/>
  <c r="G68" i="7"/>
  <c r="H68" i="7"/>
  <c r="I68" i="7"/>
  <c r="J68" i="7"/>
  <c r="F69" i="7"/>
  <c r="G69" i="7"/>
  <c r="H69" i="7"/>
  <c r="I69" i="7"/>
  <c r="J69" i="7"/>
  <c r="F70" i="7"/>
  <c r="G70" i="7"/>
  <c r="H70" i="7"/>
  <c r="I70" i="7"/>
  <c r="J70" i="7"/>
  <c r="F71" i="7"/>
  <c r="G71" i="7"/>
  <c r="H71" i="7"/>
  <c r="I71" i="7"/>
  <c r="J71" i="7"/>
  <c r="F72" i="7"/>
  <c r="G72" i="7"/>
  <c r="H72" i="7"/>
  <c r="I72" i="7"/>
  <c r="J72" i="7"/>
  <c r="F73" i="7"/>
  <c r="G73" i="7"/>
  <c r="H73" i="7"/>
  <c r="I73" i="7"/>
  <c r="J73" i="7"/>
  <c r="F77" i="7"/>
  <c r="G77" i="7"/>
  <c r="H77" i="7"/>
  <c r="I77" i="7"/>
  <c r="J77" i="7"/>
  <c r="J61" i="7"/>
  <c r="I61" i="7"/>
  <c r="H61" i="7"/>
  <c r="G61" i="7"/>
  <c r="F61" i="7"/>
  <c r="J53" i="7"/>
  <c r="I53" i="7"/>
  <c r="H53" i="7"/>
  <c r="G53" i="7"/>
  <c r="F53" i="7"/>
  <c r="F38" i="7"/>
  <c r="G38" i="7"/>
  <c r="H38" i="7"/>
  <c r="I38" i="7"/>
  <c r="J38" i="7"/>
  <c r="F39" i="7"/>
  <c r="G39" i="7"/>
  <c r="H39" i="7"/>
  <c r="I39" i="7"/>
  <c r="J39" i="7"/>
  <c r="F40" i="7"/>
  <c r="G40" i="7"/>
  <c r="H40" i="7"/>
  <c r="I40" i="7"/>
  <c r="J40" i="7"/>
  <c r="F41" i="7"/>
  <c r="G41" i="7"/>
  <c r="H41" i="7"/>
  <c r="I41" i="7"/>
  <c r="J41" i="7"/>
  <c r="F42" i="7"/>
  <c r="G42" i="7"/>
  <c r="H42" i="7"/>
  <c r="I42" i="7"/>
  <c r="J42" i="7"/>
  <c r="F43" i="7"/>
  <c r="G43" i="7"/>
  <c r="H43" i="7"/>
  <c r="I43" i="7"/>
  <c r="J43" i="7"/>
  <c r="F44" i="7"/>
  <c r="G44" i="7"/>
  <c r="H44" i="7"/>
  <c r="I44" i="7"/>
  <c r="J44" i="7"/>
  <c r="F45" i="7"/>
  <c r="G45" i="7"/>
  <c r="H45" i="7"/>
  <c r="I45" i="7"/>
  <c r="J45" i="7"/>
  <c r="F46" i="7"/>
  <c r="G46" i="7"/>
  <c r="H46" i="7"/>
  <c r="I46" i="7"/>
  <c r="J46" i="7"/>
  <c r="F47" i="7"/>
  <c r="G47" i="7"/>
  <c r="H47" i="7"/>
  <c r="I47" i="7"/>
  <c r="J47" i="7"/>
  <c r="F48" i="7"/>
  <c r="G48" i="7"/>
  <c r="H48" i="7"/>
  <c r="I48" i="7"/>
  <c r="J48" i="7"/>
  <c r="F49" i="7"/>
  <c r="G49" i="7"/>
  <c r="H49" i="7"/>
  <c r="I49" i="7"/>
  <c r="J49" i="7"/>
  <c r="J37" i="7"/>
  <c r="I37" i="7"/>
  <c r="H37" i="7"/>
  <c r="G37" i="7"/>
  <c r="F37" i="7"/>
  <c r="J89" i="7"/>
  <c r="I89" i="7"/>
  <c r="H89" i="7"/>
  <c r="G89" i="7"/>
  <c r="F89" i="7"/>
  <c r="J88" i="7"/>
  <c r="I88" i="7"/>
  <c r="H88" i="7"/>
  <c r="G88" i="7"/>
  <c r="F88" i="7"/>
  <c r="J87" i="7"/>
  <c r="I87" i="7"/>
  <c r="H87" i="7"/>
  <c r="G87" i="7"/>
  <c r="F87" i="7"/>
  <c r="F12" i="7"/>
  <c r="G12" i="7"/>
  <c r="H12" i="7"/>
  <c r="I12" i="7"/>
  <c r="J12" i="7"/>
  <c r="F13" i="7"/>
  <c r="G13" i="7"/>
  <c r="H13" i="7"/>
  <c r="I13" i="7"/>
  <c r="J13" i="7"/>
  <c r="F14" i="7"/>
  <c r="G14" i="7"/>
  <c r="H14" i="7"/>
  <c r="I14" i="7"/>
  <c r="J14" i="7"/>
  <c r="F15" i="7"/>
  <c r="G15" i="7"/>
  <c r="H15" i="7"/>
  <c r="I15" i="7"/>
  <c r="J15" i="7"/>
  <c r="F16" i="7"/>
  <c r="G16" i="7"/>
  <c r="H16" i="7"/>
  <c r="I16" i="7"/>
  <c r="J16" i="7"/>
  <c r="F17" i="7"/>
  <c r="G17" i="7"/>
  <c r="H17" i="7"/>
  <c r="I17" i="7"/>
  <c r="J17" i="7"/>
  <c r="F18" i="7"/>
  <c r="G18" i="7"/>
  <c r="H18" i="7"/>
  <c r="I18" i="7"/>
  <c r="J18" i="7"/>
  <c r="F19" i="7"/>
  <c r="G19" i="7"/>
  <c r="H19" i="7"/>
  <c r="I19" i="7"/>
  <c r="J19" i="7"/>
  <c r="F20" i="7"/>
  <c r="G20" i="7"/>
  <c r="H20" i="7"/>
  <c r="I20" i="7"/>
  <c r="J20" i="7"/>
  <c r="F21" i="7"/>
  <c r="G21" i="7"/>
  <c r="H21" i="7"/>
  <c r="I21" i="7"/>
  <c r="J21" i="7"/>
  <c r="F22" i="7"/>
  <c r="G22" i="7"/>
  <c r="H22" i="7"/>
  <c r="I22" i="7"/>
  <c r="J22" i="7"/>
  <c r="F23" i="7"/>
  <c r="G23" i="7"/>
  <c r="H23" i="7"/>
  <c r="I23" i="7"/>
  <c r="J23" i="7"/>
  <c r="F27" i="7"/>
  <c r="G27" i="7"/>
  <c r="H27" i="7"/>
  <c r="I27" i="7"/>
  <c r="J27" i="7"/>
  <c r="J11" i="7"/>
  <c r="I11" i="7"/>
  <c r="H11" i="7"/>
  <c r="G11" i="7"/>
  <c r="F11" i="7"/>
  <c r="J95" i="24"/>
  <c r="I95" i="24"/>
  <c r="H95" i="24"/>
  <c r="G95" i="24"/>
  <c r="F95" i="24"/>
  <c r="J94" i="24"/>
  <c r="I94" i="24"/>
  <c r="H94" i="24"/>
  <c r="G94" i="24"/>
  <c r="F94" i="24"/>
  <c r="F69" i="24"/>
  <c r="G69" i="24"/>
  <c r="H69" i="24"/>
  <c r="I69" i="24"/>
  <c r="J69" i="24"/>
  <c r="F70" i="24"/>
  <c r="G70" i="24"/>
  <c r="H70" i="24"/>
  <c r="I70" i="24"/>
  <c r="J70" i="24"/>
  <c r="F71" i="24"/>
  <c r="G71" i="24"/>
  <c r="H71" i="24"/>
  <c r="I71" i="24"/>
  <c r="J71" i="24"/>
  <c r="F72" i="24"/>
  <c r="G72" i="24"/>
  <c r="H72" i="24"/>
  <c r="I72" i="24"/>
  <c r="J72" i="24"/>
  <c r="F73" i="24"/>
  <c r="G73" i="24"/>
  <c r="H73" i="24"/>
  <c r="I73" i="24"/>
  <c r="J73" i="24"/>
  <c r="F74" i="24"/>
  <c r="G74" i="24"/>
  <c r="H74" i="24"/>
  <c r="I74" i="24"/>
  <c r="J74" i="24"/>
  <c r="F75" i="24"/>
  <c r="G75" i="24"/>
  <c r="H75" i="24"/>
  <c r="I75" i="24"/>
  <c r="J75" i="24"/>
  <c r="F76" i="24"/>
  <c r="G76" i="24"/>
  <c r="H76" i="24"/>
  <c r="I76" i="24"/>
  <c r="J76" i="24"/>
  <c r="F77" i="24"/>
  <c r="G77" i="24"/>
  <c r="H77" i="24"/>
  <c r="I77" i="24"/>
  <c r="J77" i="24"/>
  <c r="F78" i="24"/>
  <c r="G78" i="24"/>
  <c r="H78" i="24"/>
  <c r="I78" i="24"/>
  <c r="J78" i="24"/>
  <c r="J68" i="24"/>
  <c r="I68" i="24"/>
  <c r="H68" i="24"/>
  <c r="G68" i="24"/>
  <c r="F68" i="24"/>
  <c r="J14" i="29"/>
  <c r="I14" i="29"/>
  <c r="H14" i="29"/>
  <c r="G14" i="29"/>
  <c r="F14" i="29"/>
  <c r="F149" i="1"/>
  <c r="G149" i="1"/>
  <c r="H149" i="1"/>
  <c r="I149" i="1"/>
  <c r="J149" i="1"/>
  <c r="F150" i="1"/>
  <c r="G150" i="1"/>
  <c r="H150" i="1"/>
  <c r="I150" i="1"/>
  <c r="J150" i="1"/>
  <c r="F151" i="1"/>
  <c r="G151" i="1"/>
  <c r="H151" i="1"/>
  <c r="I151" i="1"/>
  <c r="J151" i="1"/>
  <c r="J148" i="1"/>
  <c r="I148" i="1"/>
  <c r="H148" i="1"/>
  <c r="G148" i="1"/>
  <c r="F148" i="1"/>
  <c r="F141" i="1"/>
  <c r="G141" i="1"/>
  <c r="H141" i="1"/>
  <c r="I141" i="1"/>
  <c r="J141" i="1"/>
  <c r="F142" i="1"/>
  <c r="G142" i="1"/>
  <c r="H142" i="1"/>
  <c r="I142" i="1"/>
  <c r="J142" i="1"/>
  <c r="F143" i="1"/>
  <c r="G143" i="1"/>
  <c r="H143" i="1"/>
  <c r="I143" i="1"/>
  <c r="J143" i="1"/>
  <c r="F144" i="1"/>
  <c r="G144" i="1"/>
  <c r="H144" i="1"/>
  <c r="I144" i="1"/>
  <c r="J144" i="1"/>
  <c r="J140" i="1"/>
  <c r="I140" i="1"/>
  <c r="H140" i="1"/>
  <c r="G140" i="1"/>
  <c r="F140" i="1"/>
  <c r="J134" i="1"/>
  <c r="I134" i="1"/>
  <c r="H134" i="1"/>
  <c r="G134" i="1"/>
  <c r="F134" i="1"/>
  <c r="J124" i="1"/>
  <c r="I124" i="1"/>
  <c r="H124" i="1"/>
  <c r="G124" i="1"/>
  <c r="F124" i="1"/>
  <c r="J123" i="1"/>
  <c r="I123" i="1"/>
  <c r="H123" i="1"/>
  <c r="G123" i="1"/>
  <c r="F123" i="1"/>
  <c r="J117" i="1"/>
  <c r="I117" i="1"/>
  <c r="H117" i="1"/>
  <c r="G117" i="1"/>
  <c r="F117" i="1"/>
  <c r="J116" i="1"/>
  <c r="I116" i="1"/>
  <c r="H116" i="1"/>
  <c r="G116" i="1"/>
  <c r="F116" i="1"/>
  <c r="J115" i="1"/>
  <c r="I115" i="1"/>
  <c r="H115" i="1"/>
  <c r="G115" i="1"/>
  <c r="F115" i="1"/>
  <c r="J113" i="1"/>
  <c r="I113" i="1"/>
  <c r="H113" i="1"/>
  <c r="G113" i="1"/>
  <c r="F113" i="1"/>
  <c r="J112" i="1"/>
  <c r="I112" i="1"/>
  <c r="H112" i="1"/>
  <c r="G112" i="1"/>
  <c r="F112" i="1"/>
  <c r="J92" i="1"/>
  <c r="I92" i="1"/>
  <c r="H92" i="1"/>
  <c r="G92" i="1"/>
  <c r="J93" i="1"/>
  <c r="I93" i="1"/>
  <c r="H93" i="1"/>
  <c r="G93" i="1"/>
  <c r="F93" i="1"/>
  <c r="J101" i="1"/>
  <c r="I101" i="1"/>
  <c r="H101" i="1"/>
  <c r="G101" i="1"/>
  <c r="F101" i="1"/>
  <c r="J99" i="1"/>
  <c r="I99" i="1"/>
  <c r="H99" i="1"/>
  <c r="G99" i="1"/>
  <c r="F99" i="1"/>
  <c r="J90" i="1"/>
  <c r="I90" i="1"/>
  <c r="H90" i="1"/>
  <c r="G90" i="1"/>
  <c r="F90" i="1"/>
  <c r="J89" i="1"/>
  <c r="I89" i="1"/>
  <c r="H89" i="1"/>
  <c r="G89" i="1"/>
  <c r="F89" i="1"/>
  <c r="J84" i="1"/>
  <c r="I84" i="1"/>
  <c r="H84" i="1"/>
  <c r="G84" i="1"/>
  <c r="F84" i="1"/>
  <c r="J83" i="1"/>
  <c r="I83" i="1"/>
  <c r="H83" i="1"/>
  <c r="G83" i="1"/>
  <c r="F83" i="1"/>
  <c r="J80" i="1"/>
  <c r="I80" i="1"/>
  <c r="H80" i="1"/>
  <c r="G80" i="1"/>
  <c r="F80" i="1"/>
  <c r="J79" i="1"/>
  <c r="I79" i="1"/>
  <c r="H79" i="1"/>
  <c r="G79" i="1"/>
  <c r="F79" i="1"/>
  <c r="F74" i="1"/>
  <c r="G74" i="1"/>
  <c r="H74" i="1"/>
  <c r="I74" i="1"/>
  <c r="J74" i="1"/>
  <c r="F75" i="1"/>
  <c r="G75" i="1"/>
  <c r="H75" i="1"/>
  <c r="I75" i="1"/>
  <c r="J75" i="1"/>
  <c r="F76" i="1"/>
  <c r="G76" i="1"/>
  <c r="H76" i="1"/>
  <c r="I76" i="1"/>
  <c r="J76" i="1"/>
  <c r="J73" i="1"/>
  <c r="I73" i="1"/>
  <c r="H73" i="1"/>
  <c r="G73" i="1"/>
  <c r="F73" i="1"/>
  <c r="J62" i="1"/>
  <c r="I62" i="1"/>
  <c r="H62" i="1"/>
  <c r="G62" i="1"/>
  <c r="F62" i="1"/>
  <c r="J48" i="1"/>
  <c r="I48" i="1"/>
  <c r="H48" i="1"/>
  <c r="G48" i="1"/>
  <c r="F48" i="1"/>
  <c r="J47" i="1"/>
  <c r="I47" i="1"/>
  <c r="H47" i="1"/>
  <c r="G47" i="1"/>
  <c r="F47" i="1"/>
  <c r="J45" i="1"/>
  <c r="I45" i="1"/>
  <c r="H45" i="1"/>
  <c r="G45" i="1"/>
  <c r="F45" i="1"/>
  <c r="J44" i="1"/>
  <c r="I44" i="1"/>
  <c r="H44" i="1"/>
  <c r="G44" i="1"/>
  <c r="F44" i="1"/>
  <c r="J40" i="1"/>
  <c r="I40" i="1"/>
  <c r="H40" i="1"/>
  <c r="G40" i="1"/>
  <c r="F40" i="1"/>
  <c r="J39" i="1"/>
  <c r="I39" i="1"/>
  <c r="H39" i="1"/>
  <c r="G39" i="1"/>
  <c r="F39" i="1"/>
  <c r="J38" i="1"/>
  <c r="I38" i="1"/>
  <c r="H38" i="1"/>
  <c r="G38" i="1"/>
  <c r="F38" i="1"/>
  <c r="J36" i="1"/>
  <c r="I36" i="1"/>
  <c r="H36" i="1"/>
  <c r="G36" i="1"/>
  <c r="F36" i="1"/>
  <c r="J29" i="1"/>
  <c r="I29" i="1"/>
  <c r="H29" i="1"/>
  <c r="G29" i="1"/>
  <c r="F29" i="1"/>
  <c r="F23" i="1"/>
  <c r="G23" i="1"/>
  <c r="H23" i="1"/>
  <c r="I23" i="1"/>
  <c r="J23" i="1"/>
  <c r="F24" i="1"/>
  <c r="G24" i="1"/>
  <c r="H24" i="1"/>
  <c r="I24" i="1"/>
  <c r="J24" i="1"/>
  <c r="F25" i="1"/>
  <c r="G25" i="1"/>
  <c r="H25" i="1"/>
  <c r="I25" i="1"/>
  <c r="J25" i="1"/>
  <c r="J22" i="1"/>
  <c r="I22" i="1"/>
  <c r="H22" i="1"/>
  <c r="G22" i="1"/>
  <c r="F22" i="1"/>
  <c r="F16" i="1"/>
  <c r="G16" i="1"/>
  <c r="H16" i="1"/>
  <c r="I16" i="1"/>
  <c r="J16" i="1"/>
  <c r="F17" i="1"/>
  <c r="G17" i="1"/>
  <c r="H17" i="1"/>
  <c r="I17" i="1"/>
  <c r="J17" i="1"/>
  <c r="F18" i="1"/>
  <c r="G18" i="1"/>
  <c r="H18" i="1"/>
  <c r="I18" i="1"/>
  <c r="J18" i="1"/>
  <c r="J15" i="1"/>
  <c r="I15" i="1"/>
  <c r="H15" i="1"/>
  <c r="G15" i="1"/>
  <c r="F15" i="1"/>
  <c r="F9" i="1"/>
  <c r="G9" i="1"/>
  <c r="H9" i="1"/>
  <c r="I9" i="1"/>
  <c r="J9" i="1"/>
  <c r="F10" i="1"/>
  <c r="G10" i="1"/>
  <c r="H10" i="1"/>
  <c r="I10" i="1"/>
  <c r="J10" i="1"/>
  <c r="F11" i="1"/>
  <c r="G11" i="1"/>
  <c r="H11" i="1"/>
  <c r="I11" i="1"/>
  <c r="J11" i="1"/>
  <c r="J8" i="1"/>
  <c r="I8" i="1"/>
  <c r="H8" i="1"/>
  <c r="G8" i="1"/>
  <c r="F8" i="1"/>
  <c r="D119" i="34" l="1"/>
  <c r="D118" i="34"/>
  <c r="D95" i="34"/>
  <c r="D96" i="34"/>
  <c r="D104" i="34"/>
  <c r="D93" i="34"/>
  <c r="D92" i="34"/>
  <c r="D87" i="34"/>
  <c r="D86" i="34"/>
  <c r="D83" i="34"/>
  <c r="D82" i="34"/>
  <c r="D77" i="34"/>
  <c r="D78" i="34"/>
  <c r="D79" i="34"/>
  <c r="D76" i="34"/>
  <c r="D65" i="34"/>
  <c r="D48" i="34"/>
  <c r="D50" i="34"/>
  <c r="D51" i="34"/>
  <c r="D47" i="34"/>
  <c r="D43" i="34"/>
  <c r="D42" i="34"/>
  <c r="D41" i="34"/>
  <c r="D39" i="34"/>
  <c r="D32" i="34"/>
  <c r="D26" i="34"/>
  <c r="D27" i="34"/>
  <c r="D28" i="34"/>
  <c r="D25" i="34"/>
  <c r="D19" i="34"/>
  <c r="D20" i="34"/>
  <c r="D21" i="34"/>
  <c r="D18" i="34"/>
  <c r="D12" i="34"/>
  <c r="D13" i="34"/>
  <c r="D14" i="34"/>
  <c r="D11" i="34"/>
  <c r="G11" i="34" s="1"/>
  <c r="C5" i="33"/>
  <c r="N119" i="34"/>
  <c r="N118" i="34"/>
  <c r="N95" i="34"/>
  <c r="N96" i="34"/>
  <c r="N104" i="34"/>
  <c r="N102" i="34"/>
  <c r="N93" i="34"/>
  <c r="N92" i="34"/>
  <c r="N87" i="34"/>
  <c r="N86" i="34"/>
  <c r="N83" i="34"/>
  <c r="N82" i="34"/>
  <c r="N79" i="34"/>
  <c r="N78" i="34"/>
  <c r="N77" i="34"/>
  <c r="N76" i="34"/>
  <c r="N65" i="34"/>
  <c r="N51" i="34"/>
  <c r="N50" i="34"/>
  <c r="N48" i="34"/>
  <c r="N47" i="34"/>
  <c r="N43" i="34"/>
  <c r="N42" i="34"/>
  <c r="N41" i="34"/>
  <c r="N39" i="34"/>
  <c r="N32" i="34"/>
  <c r="N28" i="34"/>
  <c r="N27" i="34"/>
  <c r="N26" i="34"/>
  <c r="N25" i="34"/>
  <c r="N21" i="34"/>
  <c r="N20" i="34"/>
  <c r="N19" i="34"/>
  <c r="N18" i="34"/>
  <c r="N14" i="34"/>
  <c r="N13" i="34"/>
  <c r="N12" i="34"/>
  <c r="N11" i="34"/>
  <c r="I103" i="33" l="1"/>
  <c r="J41" i="34"/>
  <c r="I41" i="34"/>
  <c r="H41" i="34"/>
  <c r="G41" i="34"/>
  <c r="F41" i="34"/>
  <c r="J92" i="34"/>
  <c r="I92" i="34"/>
  <c r="H92" i="34"/>
  <c r="G92" i="34"/>
  <c r="F92" i="34"/>
  <c r="H19" i="34"/>
  <c r="J19" i="34"/>
  <c r="G19" i="34"/>
  <c r="F19" i="34"/>
  <c r="I19" i="34"/>
  <c r="I78" i="34"/>
  <c r="H78" i="34"/>
  <c r="G78" i="34"/>
  <c r="F78" i="34"/>
  <c r="J78" i="34"/>
  <c r="I102" i="34"/>
  <c r="J102" i="34"/>
  <c r="H102" i="34"/>
  <c r="G102" i="34"/>
  <c r="F102" i="34"/>
  <c r="F14" i="34"/>
  <c r="G14" i="34"/>
  <c r="J14" i="34"/>
  <c r="H14" i="34"/>
  <c r="I14" i="34"/>
  <c r="J28" i="34"/>
  <c r="I28" i="34"/>
  <c r="H28" i="34"/>
  <c r="G28" i="34"/>
  <c r="F28" i="34"/>
  <c r="F47" i="34"/>
  <c r="J47" i="34"/>
  <c r="I47" i="34"/>
  <c r="H47" i="34"/>
  <c r="G47" i="34"/>
  <c r="F77" i="34"/>
  <c r="G77" i="34"/>
  <c r="J77" i="34"/>
  <c r="I77" i="34"/>
  <c r="H77" i="34"/>
  <c r="J104" i="34"/>
  <c r="I104" i="34"/>
  <c r="F104" i="34"/>
  <c r="H104" i="34"/>
  <c r="G104" i="34"/>
  <c r="F118" i="34"/>
  <c r="J118" i="34"/>
  <c r="I118" i="34"/>
  <c r="H118" i="34"/>
  <c r="G118" i="34"/>
  <c r="G119" i="34"/>
  <c r="H119" i="34"/>
  <c r="F119" i="34"/>
  <c r="I119" i="34"/>
  <c r="J119" i="34"/>
  <c r="J20" i="34"/>
  <c r="I20" i="34"/>
  <c r="H20" i="34"/>
  <c r="G20" i="34"/>
  <c r="F20" i="34"/>
  <c r="F42" i="34"/>
  <c r="G42" i="34"/>
  <c r="H42" i="34"/>
  <c r="J42" i="34"/>
  <c r="I42" i="34"/>
  <c r="I25" i="34"/>
  <c r="H25" i="34"/>
  <c r="G25" i="34"/>
  <c r="J25" i="34"/>
  <c r="F25" i="34"/>
  <c r="F51" i="34"/>
  <c r="J51" i="34"/>
  <c r="G51" i="34"/>
  <c r="I51" i="34"/>
  <c r="H51" i="34"/>
  <c r="F12" i="34"/>
  <c r="G12" i="34"/>
  <c r="H12" i="34"/>
  <c r="I12" i="34"/>
  <c r="J12" i="34"/>
  <c r="F26" i="34"/>
  <c r="J26" i="34"/>
  <c r="I26" i="34"/>
  <c r="H26" i="34"/>
  <c r="G26" i="34"/>
  <c r="J50" i="34"/>
  <c r="I50" i="34"/>
  <c r="H50" i="34"/>
  <c r="G50" i="34"/>
  <c r="F50" i="34"/>
  <c r="J83" i="34"/>
  <c r="I83" i="34"/>
  <c r="H83" i="34"/>
  <c r="G83" i="34"/>
  <c r="F83" i="34"/>
  <c r="J95" i="34"/>
  <c r="I95" i="34"/>
  <c r="H95" i="34"/>
  <c r="G95" i="34"/>
  <c r="F95" i="34"/>
  <c r="J76" i="34"/>
  <c r="I76" i="34"/>
  <c r="H76" i="34"/>
  <c r="G76" i="34"/>
  <c r="F76" i="34"/>
  <c r="J79" i="34"/>
  <c r="I79" i="34"/>
  <c r="F79" i="34"/>
  <c r="H79" i="34"/>
  <c r="G79" i="34"/>
  <c r="I11" i="34"/>
  <c r="J11" i="34"/>
  <c r="H11" i="34"/>
  <c r="F11" i="34"/>
  <c r="I13" i="34"/>
  <c r="G13" i="34"/>
  <c r="J13" i="34"/>
  <c r="H13" i="34"/>
  <c r="F13" i="34"/>
  <c r="G82" i="34"/>
  <c r="F82" i="34"/>
  <c r="H82" i="34"/>
  <c r="I82" i="34"/>
  <c r="J82" i="34"/>
  <c r="J18" i="34"/>
  <c r="F18" i="34"/>
  <c r="I18" i="34"/>
  <c r="H18" i="34"/>
  <c r="G18" i="34"/>
  <c r="J32" i="34"/>
  <c r="F32" i="34"/>
  <c r="I32" i="34"/>
  <c r="H32" i="34"/>
  <c r="G32" i="34"/>
  <c r="G48" i="34"/>
  <c r="F48" i="34"/>
  <c r="I48" i="34"/>
  <c r="J48" i="34"/>
  <c r="H48" i="34"/>
  <c r="G86" i="34"/>
  <c r="F86" i="34"/>
  <c r="J86" i="34"/>
  <c r="I86" i="34"/>
  <c r="H86" i="34"/>
  <c r="F93" i="34"/>
  <c r="G93" i="34"/>
  <c r="H93" i="34"/>
  <c r="J93" i="34"/>
  <c r="I93" i="34"/>
  <c r="I43" i="34"/>
  <c r="J43" i="34"/>
  <c r="H43" i="34"/>
  <c r="G43" i="34"/>
  <c r="F43" i="34"/>
  <c r="G27" i="34"/>
  <c r="I27" i="34"/>
  <c r="F27" i="34"/>
  <c r="H27" i="34"/>
  <c r="J27" i="34"/>
  <c r="G96" i="34"/>
  <c r="F96" i="34"/>
  <c r="H96" i="34"/>
  <c r="J96" i="34"/>
  <c r="I96" i="34"/>
  <c r="F21" i="34"/>
  <c r="G21" i="34"/>
  <c r="H21" i="34"/>
  <c r="J21" i="34"/>
  <c r="I21" i="34"/>
  <c r="H39" i="34"/>
  <c r="G39" i="34"/>
  <c r="F39" i="34"/>
  <c r="I39" i="34"/>
  <c r="J39" i="34"/>
  <c r="H65" i="34"/>
  <c r="J65" i="34"/>
  <c r="G65" i="34"/>
  <c r="F65" i="34"/>
  <c r="I65" i="34"/>
  <c r="H87" i="34"/>
  <c r="G87" i="34"/>
  <c r="F87" i="34"/>
  <c r="I87" i="34"/>
  <c r="J87" i="34"/>
  <c r="H14" i="33"/>
  <c r="N68" i="8"/>
  <c r="J68" i="8"/>
  <c r="I68" i="8"/>
  <c r="H68" i="8"/>
  <c r="G68" i="8"/>
  <c r="N46" i="8"/>
  <c r="J46" i="8"/>
  <c r="I46" i="8"/>
  <c r="H46" i="8"/>
  <c r="G46" i="8"/>
  <c r="N18" i="8"/>
  <c r="J18" i="8"/>
  <c r="I18" i="8"/>
  <c r="H18" i="8"/>
  <c r="G18" i="8"/>
  <c r="J106" i="33" l="1"/>
  <c r="H106" i="33"/>
  <c r="G106" i="33"/>
  <c r="F106" i="33"/>
  <c r="I106" i="33"/>
  <c r="J103" i="33"/>
  <c r="F103" i="33"/>
  <c r="G103" i="33"/>
  <c r="H103" i="33"/>
  <c r="I101" i="33"/>
  <c r="J101" i="33"/>
  <c r="F101" i="33"/>
  <c r="G101" i="33"/>
  <c r="H101" i="33"/>
  <c r="J110" i="33"/>
  <c r="I110" i="33"/>
  <c r="G110" i="33"/>
  <c r="F110" i="33"/>
  <c r="H110" i="33"/>
  <c r="J115" i="33"/>
  <c r="F115" i="33"/>
  <c r="H115" i="33"/>
  <c r="G115" i="33"/>
  <c r="I115" i="33"/>
  <c r="H114" i="33"/>
  <c r="I114" i="33"/>
  <c r="G114" i="33"/>
  <c r="J114" i="33"/>
  <c r="F114" i="33"/>
  <c r="H116" i="33"/>
  <c r="J116" i="33"/>
  <c r="I116" i="33"/>
  <c r="G116" i="33"/>
  <c r="F116" i="33"/>
  <c r="J112" i="33"/>
  <c r="F112" i="33"/>
  <c r="G112" i="33"/>
  <c r="H112" i="33"/>
  <c r="I112" i="33"/>
  <c r="I111" i="33"/>
  <c r="J111" i="33"/>
  <c r="F111" i="33"/>
  <c r="G111" i="33"/>
  <c r="H111" i="33"/>
  <c r="J85" i="33"/>
  <c r="I85" i="33"/>
  <c r="H85" i="33"/>
  <c r="G85" i="33"/>
  <c r="F85" i="33"/>
  <c r="G21" i="33"/>
  <c r="J21" i="33"/>
  <c r="I21" i="33"/>
  <c r="H21" i="33"/>
  <c r="F21" i="33"/>
  <c r="H98" i="33"/>
  <c r="G98" i="33"/>
  <c r="I98" i="33"/>
  <c r="J98" i="33"/>
  <c r="F98" i="33"/>
  <c r="H16" i="33"/>
  <c r="I16" i="33"/>
  <c r="J16" i="33"/>
  <c r="G16" i="33"/>
  <c r="F16" i="33"/>
  <c r="G23" i="33"/>
  <c r="F23" i="33"/>
  <c r="J23" i="33"/>
  <c r="H23" i="33"/>
  <c r="I23" i="33"/>
  <c r="J121" i="33"/>
  <c r="G121" i="33"/>
  <c r="I121" i="33"/>
  <c r="H121" i="33"/>
  <c r="F121" i="33"/>
  <c r="J107" i="33"/>
  <c r="G107" i="33"/>
  <c r="I107" i="33"/>
  <c r="H107" i="33"/>
  <c r="F107" i="33"/>
  <c r="H30" i="33"/>
  <c r="F30" i="33"/>
  <c r="I30" i="33"/>
  <c r="J30" i="33"/>
  <c r="G30" i="33"/>
  <c r="I86" i="33"/>
  <c r="G86" i="33"/>
  <c r="H86" i="33"/>
  <c r="J86" i="33"/>
  <c r="F86" i="33"/>
  <c r="J50" i="33"/>
  <c r="G50" i="33"/>
  <c r="I50" i="33"/>
  <c r="H50" i="33"/>
  <c r="F50" i="33"/>
  <c r="G53" i="33"/>
  <c r="I53" i="33"/>
  <c r="J53" i="33"/>
  <c r="H53" i="33"/>
  <c r="F53" i="33"/>
  <c r="I90" i="33"/>
  <c r="H90" i="33"/>
  <c r="F90" i="33"/>
  <c r="J90" i="33"/>
  <c r="G90" i="33"/>
  <c r="H31" i="33"/>
  <c r="G31" i="33"/>
  <c r="I31" i="33"/>
  <c r="J31" i="33"/>
  <c r="F31" i="33"/>
  <c r="H105" i="33"/>
  <c r="F105" i="33"/>
  <c r="I105" i="33"/>
  <c r="G105" i="33"/>
  <c r="J105" i="33"/>
  <c r="I68" i="33"/>
  <c r="H68" i="33"/>
  <c r="F68" i="33"/>
  <c r="J68" i="33"/>
  <c r="G68" i="33"/>
  <c r="G35" i="33"/>
  <c r="J35" i="33"/>
  <c r="I35" i="33"/>
  <c r="H35" i="33"/>
  <c r="F35" i="33"/>
  <c r="G79" i="33"/>
  <c r="F79" i="33"/>
  <c r="H79" i="33"/>
  <c r="J79" i="33"/>
  <c r="I79" i="33"/>
  <c r="H44" i="33"/>
  <c r="F44" i="33"/>
  <c r="G44" i="33"/>
  <c r="J44" i="33"/>
  <c r="I44" i="33"/>
  <c r="H17" i="33"/>
  <c r="G17" i="33"/>
  <c r="I17" i="33"/>
  <c r="J17" i="33"/>
  <c r="F17" i="33"/>
  <c r="J45" i="33"/>
  <c r="F45" i="33"/>
  <c r="H45" i="33"/>
  <c r="I45" i="33"/>
  <c r="G45" i="33"/>
  <c r="I42" i="33"/>
  <c r="H42" i="33"/>
  <c r="F42" i="33"/>
  <c r="J42" i="33"/>
  <c r="G42" i="33"/>
  <c r="J96" i="33"/>
  <c r="F96" i="33"/>
  <c r="I96" i="33"/>
  <c r="H96" i="33"/>
  <c r="G96" i="33"/>
  <c r="H54" i="33"/>
  <c r="I54" i="33"/>
  <c r="F54" i="33"/>
  <c r="J54" i="33"/>
  <c r="G54" i="33"/>
  <c r="H82" i="33"/>
  <c r="F82" i="33"/>
  <c r="I82" i="33"/>
  <c r="J82" i="33"/>
  <c r="G82" i="33"/>
  <c r="G29" i="33"/>
  <c r="I29" i="33"/>
  <c r="J29" i="33"/>
  <c r="H29" i="33"/>
  <c r="F29" i="33"/>
  <c r="G89" i="33"/>
  <c r="J89" i="33"/>
  <c r="I89" i="33"/>
  <c r="H89" i="33"/>
  <c r="F89" i="33"/>
  <c r="G15" i="33"/>
  <c r="I15" i="33"/>
  <c r="H15" i="33"/>
  <c r="F15" i="33"/>
  <c r="J15" i="33"/>
  <c r="J81" i="33"/>
  <c r="F81" i="33"/>
  <c r="H81" i="33"/>
  <c r="I81" i="33"/>
  <c r="G81" i="33"/>
  <c r="F14" i="33"/>
  <c r="J14" i="33"/>
  <c r="G14" i="33"/>
  <c r="I14" i="33"/>
  <c r="F95" i="33"/>
  <c r="H95" i="33"/>
  <c r="J95" i="33"/>
  <c r="G95" i="33"/>
  <c r="I95" i="33"/>
  <c r="H80" i="33"/>
  <c r="G80" i="33"/>
  <c r="I80" i="33"/>
  <c r="J80" i="33"/>
  <c r="F80" i="33"/>
  <c r="F46" i="33"/>
  <c r="H46" i="33"/>
  <c r="I46" i="33"/>
  <c r="J46" i="33"/>
  <c r="G46" i="33"/>
  <c r="I24" i="33"/>
  <c r="J24" i="33"/>
  <c r="F24" i="33"/>
  <c r="H24" i="33"/>
  <c r="G24" i="33"/>
  <c r="G51" i="33"/>
  <c r="H51" i="33"/>
  <c r="I51" i="33"/>
  <c r="J51" i="33"/>
  <c r="F51" i="33"/>
  <c r="J99" i="33"/>
  <c r="F99" i="33"/>
  <c r="I99" i="33"/>
  <c r="H99" i="33"/>
  <c r="G99" i="33"/>
  <c r="J122" i="33"/>
  <c r="I122" i="33"/>
  <c r="H122" i="33"/>
  <c r="G122" i="33"/>
  <c r="F122" i="33"/>
  <c r="H28" i="33"/>
  <c r="F28" i="33"/>
  <c r="J28" i="33"/>
  <c r="I28" i="33"/>
  <c r="G28" i="33"/>
  <c r="H22" i="33"/>
  <c r="F22" i="33"/>
  <c r="I22" i="33"/>
  <c r="J22" i="33"/>
  <c r="G22" i="33"/>
  <c r="N122" i="33"/>
  <c r="N121" i="33"/>
  <c r="N98" i="33"/>
  <c r="N99" i="33"/>
  <c r="N107" i="33"/>
  <c r="N105" i="33"/>
  <c r="N96" i="33"/>
  <c r="N95" i="33"/>
  <c r="N90" i="33"/>
  <c r="N89" i="33"/>
  <c r="N86" i="33"/>
  <c r="N85" i="33"/>
  <c r="N82" i="33"/>
  <c r="N81" i="33"/>
  <c r="N80" i="33"/>
  <c r="N79" i="33"/>
  <c r="N68" i="33"/>
  <c r="N54" i="33"/>
  <c r="N53" i="33"/>
  <c r="N51" i="33"/>
  <c r="N50" i="33"/>
  <c r="N46" i="33"/>
  <c r="N45" i="33"/>
  <c r="N44" i="33"/>
  <c r="N42" i="33"/>
  <c r="N35" i="33"/>
  <c r="N31" i="33"/>
  <c r="N30" i="33"/>
  <c r="N29" i="33"/>
  <c r="N28" i="33"/>
  <c r="N24" i="33"/>
  <c r="N23" i="33"/>
  <c r="N22" i="33"/>
  <c r="N21" i="33"/>
  <c r="N20" i="33"/>
  <c r="N17" i="33"/>
  <c r="N16" i="33"/>
  <c r="N15" i="33"/>
  <c r="N14" i="33"/>
  <c r="N89" i="7" l="1"/>
  <c r="J25" i="8" l="1"/>
  <c r="I25" i="8"/>
  <c r="H25" i="8"/>
  <c r="G25" i="8"/>
  <c r="N25" i="8"/>
  <c r="N76" i="25"/>
  <c r="N71" i="25"/>
  <c r="N85" i="25"/>
  <c r="J85" i="25"/>
  <c r="I85" i="25"/>
  <c r="H85" i="25"/>
  <c r="G85" i="25"/>
  <c r="F85" i="25"/>
  <c r="N84" i="25"/>
  <c r="J84" i="25"/>
  <c r="I84" i="25"/>
  <c r="H84" i="25"/>
  <c r="G84" i="25"/>
  <c r="F84" i="25"/>
  <c r="N83" i="25"/>
  <c r="J83" i="25"/>
  <c r="I83" i="25"/>
  <c r="H83" i="25"/>
  <c r="G83" i="25"/>
  <c r="F83" i="25"/>
  <c r="N82" i="25"/>
  <c r="J82" i="25"/>
  <c r="I82" i="25"/>
  <c r="H82" i="25"/>
  <c r="G82" i="25"/>
  <c r="F82" i="25"/>
  <c r="N67" i="8" l="1"/>
  <c r="G67" i="8"/>
  <c r="H67" i="8"/>
  <c r="I67" i="8"/>
  <c r="J67" i="8"/>
  <c r="N73" i="8"/>
  <c r="G73" i="8"/>
  <c r="H73" i="8"/>
  <c r="I73" i="8"/>
  <c r="J73" i="8"/>
  <c r="N75" i="8"/>
  <c r="G75" i="8"/>
  <c r="H75" i="8"/>
  <c r="I75" i="8"/>
  <c r="J75" i="8"/>
  <c r="N104" i="7"/>
  <c r="N97" i="7"/>
  <c r="N98" i="7"/>
  <c r="N99" i="7"/>
  <c r="N100" i="7"/>
  <c r="N96" i="7"/>
  <c r="N62" i="7"/>
  <c r="N63" i="7"/>
  <c r="N64" i="7"/>
  <c r="N65" i="7"/>
  <c r="N66" i="7"/>
  <c r="N67" i="7"/>
  <c r="N68" i="7"/>
  <c r="N69" i="7"/>
  <c r="N70" i="7"/>
  <c r="N71" i="7"/>
  <c r="N72" i="7"/>
  <c r="N73" i="7"/>
  <c r="N77" i="7"/>
  <c r="N61" i="7"/>
  <c r="N38" i="7"/>
  <c r="N39" i="7"/>
  <c r="N40" i="7"/>
  <c r="N41" i="7"/>
  <c r="N42" i="7"/>
  <c r="N43" i="7"/>
  <c r="N44" i="7"/>
  <c r="N45" i="7"/>
  <c r="N46" i="7"/>
  <c r="N47" i="7"/>
  <c r="N48" i="7"/>
  <c r="N49" i="7"/>
  <c r="N53" i="7"/>
  <c r="N37" i="7"/>
  <c r="N88" i="7"/>
  <c r="N87" i="7"/>
  <c r="N12" i="7"/>
  <c r="N13" i="7"/>
  <c r="N14" i="7"/>
  <c r="N15" i="7"/>
  <c r="N16" i="7"/>
  <c r="N17" i="7"/>
  <c r="N18" i="7"/>
  <c r="N19" i="7"/>
  <c r="N20" i="7"/>
  <c r="N21" i="7"/>
  <c r="N22" i="7"/>
  <c r="N23" i="7"/>
  <c r="N27" i="7"/>
  <c r="N11" i="7"/>
  <c r="N95" i="24"/>
  <c r="N94" i="24"/>
  <c r="N69" i="8"/>
  <c r="G69" i="8"/>
  <c r="H69" i="8"/>
  <c r="I69" i="8"/>
  <c r="J69" i="8"/>
  <c r="N47" i="8"/>
  <c r="G47" i="8"/>
  <c r="H47" i="8"/>
  <c r="I47" i="8"/>
  <c r="J47" i="8"/>
  <c r="N63" i="8"/>
  <c r="N64" i="8"/>
  <c r="N66" i="8"/>
  <c r="N71" i="8"/>
  <c r="N62" i="8"/>
  <c r="N41" i="8"/>
  <c r="N42" i="8"/>
  <c r="N45" i="8"/>
  <c r="N44" i="8"/>
  <c r="N49" i="8"/>
  <c r="N53" i="8"/>
  <c r="N51" i="8"/>
  <c r="N40" i="8"/>
  <c r="N13" i="8"/>
  <c r="N14" i="8"/>
  <c r="N16" i="8"/>
  <c r="N19" i="8"/>
  <c r="N21" i="8"/>
  <c r="N23" i="8"/>
  <c r="N27" i="8"/>
  <c r="N28" i="8"/>
  <c r="N30" i="8"/>
  <c r="N31" i="8"/>
  <c r="N33" i="8"/>
  <c r="N12" i="8"/>
  <c r="N151" i="1"/>
  <c r="N150" i="1"/>
  <c r="N149" i="1"/>
  <c r="N148" i="1"/>
  <c r="N144" i="1"/>
  <c r="N143" i="1"/>
  <c r="N142" i="1"/>
  <c r="N140" i="1"/>
  <c r="N141" i="1"/>
  <c r="N134" i="1"/>
  <c r="N124" i="1"/>
  <c r="N123" i="1"/>
  <c r="N117" i="1"/>
  <c r="N116" i="1"/>
  <c r="N115" i="1"/>
  <c r="N113" i="1"/>
  <c r="N112" i="1"/>
  <c r="N92" i="1"/>
  <c r="N93" i="1"/>
  <c r="N101" i="1"/>
  <c r="N99" i="1"/>
  <c r="N90" i="1"/>
  <c r="N89" i="1"/>
  <c r="N84" i="1"/>
  <c r="N83" i="1"/>
  <c r="N80" i="1"/>
  <c r="N79" i="1"/>
  <c r="N76" i="1"/>
  <c r="N75" i="1"/>
  <c r="N74" i="1"/>
  <c r="N73" i="1"/>
  <c r="N62" i="1"/>
  <c r="N48" i="1"/>
  <c r="N47" i="1"/>
  <c r="N45" i="1"/>
  <c r="N44" i="1"/>
  <c r="N40" i="1"/>
  <c r="N39" i="1"/>
  <c r="N38" i="1"/>
  <c r="N36" i="1"/>
  <c r="N29" i="1"/>
  <c r="N25" i="1"/>
  <c r="N24" i="1"/>
  <c r="N23" i="1"/>
  <c r="N22" i="1"/>
  <c r="N18" i="1"/>
  <c r="N17" i="1"/>
  <c r="N16" i="1"/>
  <c r="N15" i="1"/>
  <c r="N14" i="1"/>
  <c r="N11" i="1"/>
  <c r="N10" i="1"/>
  <c r="N9" i="1"/>
  <c r="N8" i="1"/>
  <c r="N22" i="29" l="1"/>
  <c r="N23" i="29"/>
  <c r="N24" i="29"/>
  <c r="N25" i="29"/>
  <c r="N26" i="29"/>
  <c r="N27" i="29"/>
  <c r="N28" i="29"/>
  <c r="N29" i="29"/>
  <c r="N30" i="29"/>
  <c r="N31" i="29"/>
  <c r="N21" i="29"/>
  <c r="N14" i="29"/>
  <c r="N69" i="24"/>
  <c r="N70" i="24"/>
  <c r="N71" i="24"/>
  <c r="N72" i="24"/>
  <c r="N73" i="24"/>
  <c r="N74" i="24"/>
  <c r="N75" i="24"/>
  <c r="N76" i="24"/>
  <c r="N77" i="24"/>
  <c r="N78" i="24"/>
  <c r="N79" i="24"/>
  <c r="N80" i="24"/>
  <c r="N68" i="24"/>
  <c r="N43" i="24"/>
  <c r="N44" i="24"/>
  <c r="N45" i="24"/>
  <c r="N46" i="24"/>
  <c r="N47" i="24"/>
  <c r="N48" i="24"/>
  <c r="N49" i="24"/>
  <c r="N50" i="24"/>
  <c r="N51" i="24"/>
  <c r="N52" i="24"/>
  <c r="N53" i="24"/>
  <c r="N54" i="24"/>
  <c r="N58" i="24"/>
  <c r="N42" i="24"/>
  <c r="N19" i="24"/>
  <c r="N20" i="24"/>
  <c r="N21" i="24"/>
  <c r="N22" i="24"/>
  <c r="N23" i="24"/>
  <c r="N24" i="24"/>
  <c r="N25" i="24"/>
  <c r="N26" i="24"/>
  <c r="N27" i="24"/>
  <c r="N28" i="24"/>
  <c r="N29" i="24"/>
  <c r="N30" i="24"/>
  <c r="N18" i="24"/>
  <c r="I28" i="24" l="1"/>
  <c r="J28" i="24"/>
  <c r="F28" i="24"/>
  <c r="G28" i="24"/>
  <c r="H28" i="24"/>
  <c r="G24" i="24"/>
  <c r="H24" i="24"/>
  <c r="I24" i="24"/>
  <c r="J24" i="24"/>
  <c r="F24" i="24"/>
  <c r="J34" i="24"/>
  <c r="F34" i="24"/>
  <c r="G34" i="24"/>
  <c r="H34" i="24"/>
  <c r="I34" i="24"/>
  <c r="J23" i="24"/>
  <c r="F23" i="24"/>
  <c r="G23" i="24"/>
  <c r="H23" i="24"/>
  <c r="I23" i="24"/>
  <c r="G30" i="24"/>
  <c r="I30" i="24"/>
  <c r="J30" i="24"/>
  <c r="F30" i="24"/>
  <c r="H30" i="24"/>
  <c r="G22" i="24"/>
  <c r="I22" i="24"/>
  <c r="J22" i="24"/>
  <c r="H22" i="24"/>
  <c r="F22" i="24"/>
  <c r="F21" i="24"/>
  <c r="G21" i="24"/>
  <c r="H21" i="24"/>
  <c r="I21" i="24"/>
  <c r="J21" i="24"/>
  <c r="I20" i="24"/>
  <c r="J20" i="24"/>
  <c r="F20" i="24"/>
  <c r="G20" i="24"/>
  <c r="H20" i="24"/>
  <c r="F19" i="24"/>
  <c r="G19" i="24"/>
  <c r="H19" i="24"/>
  <c r="I19" i="24"/>
  <c r="J19" i="24"/>
  <c r="F29" i="24"/>
  <c r="G29" i="24"/>
  <c r="H29" i="24"/>
  <c r="I29" i="24"/>
  <c r="J29" i="24"/>
  <c r="F26" i="24"/>
  <c r="G26" i="24"/>
  <c r="H26" i="24"/>
  <c r="I26" i="24"/>
  <c r="J26" i="24"/>
  <c r="I18" i="24"/>
  <c r="H18" i="24"/>
  <c r="J18" i="24"/>
  <c r="G18" i="24"/>
  <c r="F18" i="24"/>
  <c r="F27" i="24"/>
  <c r="H27" i="24"/>
  <c r="I27" i="24"/>
  <c r="J27" i="24"/>
  <c r="G27" i="24"/>
  <c r="H25" i="24"/>
  <c r="J25" i="24"/>
  <c r="I25" i="24"/>
  <c r="F25" i="24"/>
  <c r="G25" i="24"/>
  <c r="J19" i="8"/>
  <c r="I19" i="8"/>
  <c r="H19" i="8"/>
  <c r="G19" i="8"/>
  <c r="F49" i="24" l="1"/>
  <c r="H49" i="24"/>
  <c r="I49" i="24"/>
  <c r="J49" i="24"/>
  <c r="G49" i="24"/>
  <c r="I50" i="24"/>
  <c r="F50" i="24"/>
  <c r="G50" i="24"/>
  <c r="H50" i="24"/>
  <c r="J50" i="24"/>
  <c r="J42" i="24"/>
  <c r="I42" i="24"/>
  <c r="H42" i="24"/>
  <c r="G42" i="24"/>
  <c r="F42" i="24"/>
  <c r="F48" i="24"/>
  <c r="G48" i="24"/>
  <c r="H48" i="24"/>
  <c r="I48" i="24"/>
  <c r="J48" i="24"/>
  <c r="J45" i="24"/>
  <c r="F45" i="24"/>
  <c r="G45" i="24"/>
  <c r="H45" i="24"/>
  <c r="I45" i="24"/>
  <c r="H58" i="24"/>
  <c r="J58" i="24"/>
  <c r="F58" i="24"/>
  <c r="G58" i="24"/>
  <c r="I58" i="24"/>
  <c r="H47" i="24"/>
  <c r="J47" i="24"/>
  <c r="I47" i="24"/>
  <c r="F47" i="24"/>
  <c r="G47" i="24"/>
  <c r="G54" i="24"/>
  <c r="H54" i="24"/>
  <c r="I54" i="24"/>
  <c r="F54" i="24"/>
  <c r="J54" i="24"/>
  <c r="G46" i="24"/>
  <c r="H46" i="24"/>
  <c r="I46" i="24"/>
  <c r="F46" i="24"/>
  <c r="J46" i="24"/>
  <c r="G52" i="24"/>
  <c r="I52" i="24"/>
  <c r="J52" i="24"/>
  <c r="H52" i="24"/>
  <c r="F52" i="24"/>
  <c r="J53" i="24"/>
  <c r="F53" i="24"/>
  <c r="G53" i="24"/>
  <c r="H53" i="24"/>
  <c r="I53" i="24"/>
  <c r="G44" i="24"/>
  <c r="I44" i="24"/>
  <c r="J44" i="24"/>
  <c r="H44" i="24"/>
  <c r="F44" i="24"/>
  <c r="F51" i="24"/>
  <c r="G51" i="24"/>
  <c r="H51" i="24"/>
  <c r="I51" i="24"/>
  <c r="J51" i="24"/>
  <c r="F43" i="24"/>
  <c r="G43" i="24"/>
  <c r="H43" i="24"/>
  <c r="I43" i="24"/>
  <c r="J43" i="24"/>
  <c r="H22" i="29" l="1"/>
  <c r="J22" i="29"/>
  <c r="I22" i="29"/>
  <c r="F22" i="29"/>
  <c r="G22" i="29"/>
  <c r="H30" i="29"/>
  <c r="J30" i="29"/>
  <c r="F30" i="29"/>
  <c r="I30" i="29"/>
  <c r="G30" i="29"/>
  <c r="F31" i="29"/>
  <c r="G31" i="29"/>
  <c r="H31" i="29"/>
  <c r="I31" i="29"/>
  <c r="J31" i="29"/>
  <c r="I25" i="29"/>
  <c r="F25" i="29"/>
  <c r="G25" i="29"/>
  <c r="H25" i="29"/>
  <c r="J25" i="29"/>
  <c r="F26" i="29"/>
  <c r="G26" i="29"/>
  <c r="H26" i="29"/>
  <c r="I26" i="29"/>
  <c r="J26" i="29"/>
  <c r="F23" i="29"/>
  <c r="G23" i="29"/>
  <c r="H23" i="29"/>
  <c r="I23" i="29"/>
  <c r="J23" i="29"/>
  <c r="G29" i="29"/>
  <c r="H29" i="29"/>
  <c r="I29" i="29"/>
  <c r="J29" i="29"/>
  <c r="F29" i="29"/>
  <c r="F24" i="29"/>
  <c r="H24" i="29"/>
  <c r="I24" i="29"/>
  <c r="J24" i="29"/>
  <c r="G24" i="29"/>
  <c r="J28" i="29"/>
  <c r="F28" i="29"/>
  <c r="G28" i="29"/>
  <c r="H28" i="29"/>
  <c r="I28" i="29"/>
  <c r="G27" i="29"/>
  <c r="H27" i="29"/>
  <c r="I27" i="29"/>
  <c r="J27" i="29"/>
  <c r="F27" i="29"/>
  <c r="J21" i="29"/>
  <c r="H21" i="29"/>
  <c r="G21" i="29"/>
  <c r="F21" i="29"/>
  <c r="I21" i="29"/>
  <c r="D185" i="25" l="1"/>
  <c r="G185" i="25" s="1"/>
  <c r="H185" i="25" s="1"/>
  <c r="D182" i="25"/>
  <c r="D183" i="25"/>
  <c r="I183" i="25" s="1"/>
  <c r="D184" i="25"/>
  <c r="J184" i="25" s="1"/>
  <c r="G112" i="25"/>
  <c r="H112" i="25" s="1"/>
  <c r="I112" i="25"/>
  <c r="J112" i="25"/>
  <c r="G113" i="25"/>
  <c r="H113" i="25" s="1"/>
  <c r="I113" i="25"/>
  <c r="J113" i="25"/>
  <c r="G183" i="25" l="1"/>
  <c r="H183" i="25" s="1"/>
  <c r="I185" i="25"/>
  <c r="J183" i="25"/>
  <c r="J185" i="25"/>
  <c r="I184" i="25"/>
  <c r="G184" i="25"/>
  <c r="H184" i="25" s="1"/>
  <c r="J182" i="25"/>
  <c r="I182" i="25"/>
  <c r="G182" i="25"/>
  <c r="H182" i="25" s="1"/>
  <c r="J63" i="8" l="1"/>
  <c r="J64" i="8"/>
  <c r="J12" i="8"/>
  <c r="I64" i="8"/>
  <c r="I63" i="8"/>
  <c r="H64" i="8"/>
  <c r="H63" i="8"/>
  <c r="G64" i="8"/>
  <c r="G63" i="8"/>
  <c r="I12" i="8"/>
  <c r="H158" i="25" l="1"/>
  <c r="I158" i="25" s="1"/>
  <c r="H157" i="25"/>
  <c r="I157" i="25" s="1"/>
  <c r="H156" i="25"/>
  <c r="I156" i="25" s="1"/>
  <c r="H155" i="25"/>
  <c r="I155" i="25" s="1"/>
  <c r="H154" i="25"/>
  <c r="I154" i="25" s="1"/>
  <c r="H153" i="25"/>
  <c r="I153" i="25" s="1"/>
  <c r="G156" i="25" l="1"/>
  <c r="G154" i="25"/>
  <c r="G153" i="25"/>
  <c r="G155" i="25"/>
  <c r="G157" i="25"/>
  <c r="G158" i="25"/>
  <c r="D151" i="25"/>
  <c r="G151" i="25" s="1"/>
  <c r="D142" i="25"/>
  <c r="H142" i="25" s="1"/>
  <c r="D108" i="25"/>
  <c r="G108" i="25" s="1"/>
  <c r="H108" i="25" l="1"/>
  <c r="H151" i="25"/>
  <c r="I151" i="25" s="1"/>
  <c r="G142" i="25"/>
  <c r="D132" i="25" l="1"/>
  <c r="D131" i="25"/>
  <c r="E82" i="18" l="1"/>
  <c r="H82" i="18" s="1"/>
  <c r="E81" i="18"/>
  <c r="I81" i="18" s="1"/>
  <c r="E80" i="18"/>
  <c r="I80" i="18" s="1"/>
  <c r="E78" i="18"/>
  <c r="I78" i="18" s="1"/>
  <c r="E77" i="18"/>
  <c r="I77" i="18" s="1"/>
  <c r="E76" i="18"/>
  <c r="I76" i="18" s="1"/>
  <c r="E74" i="18"/>
  <c r="I74" i="18" s="1"/>
  <c r="E73" i="18"/>
  <c r="H73" i="18" s="1"/>
  <c r="E72" i="18"/>
  <c r="I72" i="18" s="1"/>
  <c r="E71" i="18"/>
  <c r="I71" i="18" s="1"/>
  <c r="E69" i="18"/>
  <c r="H69" i="18" s="1"/>
  <c r="E68" i="18"/>
  <c r="I68" i="18" s="1"/>
  <c r="E66" i="18"/>
  <c r="I66" i="18" s="1"/>
  <c r="E65" i="18"/>
  <c r="I65" i="18" s="1"/>
  <c r="E64" i="18"/>
  <c r="I64" i="18" s="1"/>
  <c r="E63" i="18"/>
  <c r="I63" i="18" s="1"/>
  <c r="E62" i="18"/>
  <c r="H62" i="18" s="1"/>
  <c r="E61" i="18"/>
  <c r="H61" i="18" s="1"/>
  <c r="E60" i="18"/>
  <c r="I60" i="18" s="1"/>
  <c r="E59" i="18"/>
  <c r="I59" i="18" s="1"/>
  <c r="E58" i="18"/>
  <c r="I58" i="18" s="1"/>
  <c r="E56" i="18"/>
  <c r="I56" i="18" s="1"/>
  <c r="E54" i="18"/>
  <c r="I54" i="18" s="1"/>
  <c r="E53" i="18"/>
  <c r="H53" i="18" s="1"/>
  <c r="E52" i="18"/>
  <c r="H52" i="18" s="1"/>
  <c r="E51" i="18"/>
  <c r="I51" i="18" s="1"/>
  <c r="E50" i="18"/>
  <c r="I50" i="18" s="1"/>
  <c r="E49" i="18"/>
  <c r="I49" i="18" s="1"/>
  <c r="E48" i="18"/>
  <c r="H48" i="18" s="1"/>
  <c r="E47" i="18"/>
  <c r="I47" i="18" s="1"/>
  <c r="E46" i="18"/>
  <c r="I46" i="18" s="1"/>
  <c r="E45" i="18"/>
  <c r="H45" i="18" s="1"/>
  <c r="E44" i="18"/>
  <c r="H44" i="18" s="1"/>
  <c r="E42" i="18"/>
  <c r="H42" i="18" s="1"/>
  <c r="E41" i="18"/>
  <c r="I41" i="18" s="1"/>
  <c r="E40" i="18"/>
  <c r="I40" i="18" s="1"/>
  <c r="E39" i="18"/>
  <c r="I39" i="18" s="1"/>
  <c r="E38" i="18"/>
  <c r="I38" i="18" s="1"/>
  <c r="E35" i="18"/>
  <c r="I35" i="18" s="1"/>
  <c r="E34" i="18"/>
  <c r="H34" i="18" s="1"/>
  <c r="E33" i="18"/>
  <c r="H33" i="18" s="1"/>
  <c r="E32" i="18"/>
  <c r="I32" i="18" s="1"/>
  <c r="E31" i="18"/>
  <c r="H31" i="18" s="1"/>
  <c r="E30" i="18"/>
  <c r="I30" i="18" s="1"/>
  <c r="E27" i="18"/>
  <c r="E26" i="18"/>
  <c r="H26" i="18" s="1"/>
  <c r="E25" i="18"/>
  <c r="H25" i="18" s="1"/>
  <c r="E22" i="18"/>
  <c r="E21" i="18"/>
  <c r="I21" i="18" s="1"/>
  <c r="E20" i="18"/>
  <c r="I20" i="18" s="1"/>
  <c r="E10" i="18"/>
  <c r="E9" i="18"/>
  <c r="I9" i="18" s="1"/>
  <c r="E8" i="18"/>
  <c r="H8" i="18" s="1"/>
  <c r="I10" i="10"/>
  <c r="J10" i="10"/>
  <c r="K10" i="10"/>
  <c r="E15" i="10"/>
  <c r="I15" i="10" s="1"/>
  <c r="E16" i="10"/>
  <c r="J16" i="10" s="1"/>
  <c r="K16" i="10" s="1"/>
  <c r="I16" i="10"/>
  <c r="E25" i="10"/>
  <c r="I25" i="10" s="1"/>
  <c r="E26" i="10"/>
  <c r="I26" i="10"/>
  <c r="J26" i="10"/>
  <c r="K26" i="10" s="1"/>
  <c r="E27" i="10"/>
  <c r="J27" i="10" s="1"/>
  <c r="K27" i="10" s="1"/>
  <c r="E20" i="10"/>
  <c r="J20" i="10" s="1"/>
  <c r="K20" i="10" s="1"/>
  <c r="E22" i="10"/>
  <c r="J22" i="10" s="1"/>
  <c r="K22" i="10" s="1"/>
  <c r="E23" i="10"/>
  <c r="J23" i="10" s="1"/>
  <c r="K23" i="10" s="1"/>
  <c r="E24" i="10"/>
  <c r="J24" i="10" s="1"/>
  <c r="K24" i="10" s="1"/>
  <c r="E21" i="10"/>
  <c r="I21" i="10" s="1"/>
  <c r="E19" i="10"/>
  <c r="J19" i="10" s="1"/>
  <c r="K19" i="10" s="1"/>
  <c r="E80" i="10"/>
  <c r="J80" i="10" s="1"/>
  <c r="K80" i="10" s="1"/>
  <c r="E79" i="10"/>
  <c r="I79" i="10" s="1"/>
  <c r="E78" i="10"/>
  <c r="J78" i="10" s="1"/>
  <c r="K78" i="10" s="1"/>
  <c r="E77" i="10"/>
  <c r="I77" i="10" s="1"/>
  <c r="E76" i="10"/>
  <c r="J76" i="10" s="1"/>
  <c r="K76" i="10" s="1"/>
  <c r="E75" i="10"/>
  <c r="I75" i="10" s="1"/>
  <c r="E74" i="10"/>
  <c r="J74" i="10" s="1"/>
  <c r="K74" i="10" s="1"/>
  <c r="E73" i="10"/>
  <c r="I73" i="10" s="1"/>
  <c r="E72" i="10"/>
  <c r="J72" i="10" s="1"/>
  <c r="K72" i="10" s="1"/>
  <c r="E69" i="10"/>
  <c r="I69" i="10" s="1"/>
  <c r="E68" i="10"/>
  <c r="J68" i="10" s="1"/>
  <c r="K68" i="10" s="1"/>
  <c r="E67" i="10"/>
  <c r="I67" i="10" s="1"/>
  <c r="E66" i="10"/>
  <c r="J66" i="10" s="1"/>
  <c r="K66" i="10" s="1"/>
  <c r="E65" i="10"/>
  <c r="I65" i="10" s="1"/>
  <c r="E62" i="10"/>
  <c r="J62" i="10" s="1"/>
  <c r="K62" i="10" s="1"/>
  <c r="E59" i="10"/>
  <c r="I59" i="10" s="1"/>
  <c r="E58" i="10"/>
  <c r="J58" i="10" s="1"/>
  <c r="K58" i="10" s="1"/>
  <c r="E57" i="10"/>
  <c r="I57" i="10" s="1"/>
  <c r="E56" i="10"/>
  <c r="J56" i="10" s="1"/>
  <c r="K56" i="10" s="1"/>
  <c r="E55" i="10"/>
  <c r="J55" i="10" s="1"/>
  <c r="K55" i="10" s="1"/>
  <c r="E52" i="10"/>
  <c r="J52" i="10" s="1"/>
  <c r="K52" i="10" s="1"/>
  <c r="E51" i="10"/>
  <c r="I51" i="10" s="1"/>
  <c r="E50" i="10"/>
  <c r="J50" i="10" s="1"/>
  <c r="K50" i="10" s="1"/>
  <c r="E49" i="10"/>
  <c r="I49" i="10" s="1"/>
  <c r="E46" i="10"/>
  <c r="J46" i="10" s="1"/>
  <c r="K46" i="10" s="1"/>
  <c r="E43" i="10"/>
  <c r="I43" i="10" s="1"/>
  <c r="E42" i="10"/>
  <c r="J42" i="10" s="1"/>
  <c r="K42" i="10" s="1"/>
  <c r="E41" i="10"/>
  <c r="I41" i="10" s="1"/>
  <c r="E40" i="10"/>
  <c r="J40" i="10" s="1"/>
  <c r="K40" i="10" s="1"/>
  <c r="E39" i="10"/>
  <c r="I39" i="10" s="1"/>
  <c r="E38" i="10"/>
  <c r="J38" i="10" s="1"/>
  <c r="K38" i="10" s="1"/>
  <c r="E37" i="10"/>
  <c r="J37" i="10" s="1"/>
  <c r="K37" i="10" s="1"/>
  <c r="E36" i="10"/>
  <c r="J36" i="10" s="1"/>
  <c r="K36" i="10" s="1"/>
  <c r="E35" i="10"/>
  <c r="I35" i="10" s="1"/>
  <c r="E34" i="10"/>
  <c r="J34" i="10" s="1"/>
  <c r="K34" i="10" s="1"/>
  <c r="E33" i="10"/>
  <c r="J33" i="10" s="1"/>
  <c r="K33" i="10" s="1"/>
  <c r="E32" i="10"/>
  <c r="J32" i="10" s="1"/>
  <c r="K32" i="10" s="1"/>
  <c r="E31" i="10"/>
  <c r="J31" i="10" s="1"/>
  <c r="K31" i="10" s="1"/>
  <c r="E30" i="10"/>
  <c r="J30" i="10" s="1"/>
  <c r="K30" i="10" s="1"/>
  <c r="E18" i="10"/>
  <c r="J18" i="10" s="1"/>
  <c r="K18" i="10" s="1"/>
  <c r="E17" i="10"/>
  <c r="J17" i="10" s="1"/>
  <c r="K17" i="10" s="1"/>
  <c r="E14" i="10"/>
  <c r="J14" i="10" s="1"/>
  <c r="K14" i="10" s="1"/>
  <c r="E11" i="10"/>
  <c r="J11" i="10" s="1"/>
  <c r="K11" i="10" s="1"/>
  <c r="E10" i="10"/>
  <c r="J44" i="8"/>
  <c r="I53" i="18" l="1"/>
  <c r="H41" i="18"/>
  <c r="I33" i="18"/>
  <c r="H60" i="18"/>
  <c r="I61" i="18"/>
  <c r="I34" i="18"/>
  <c r="I52" i="18"/>
  <c r="H50" i="18"/>
  <c r="G44" i="8"/>
  <c r="I44" i="8"/>
  <c r="H44" i="8"/>
  <c r="I42" i="18"/>
  <c r="H80" i="18"/>
  <c r="H51" i="18"/>
  <c r="I44" i="18"/>
  <c r="I62" i="18"/>
  <c r="I82" i="18"/>
  <c r="H20" i="18"/>
  <c r="I31" i="18"/>
  <c r="H66" i="18"/>
  <c r="I73" i="18"/>
  <c r="H32" i="18"/>
  <c r="I45" i="18"/>
  <c r="I69" i="18"/>
  <c r="H71" i="18"/>
  <c r="H78" i="18"/>
  <c r="H40" i="18"/>
  <c r="H59" i="18"/>
  <c r="H38" i="18"/>
  <c r="H46" i="18"/>
  <c r="I48" i="18"/>
  <c r="H56" i="18"/>
  <c r="H64" i="18"/>
  <c r="H76" i="18"/>
  <c r="I26" i="18"/>
  <c r="H30" i="18"/>
  <c r="H39" i="18"/>
  <c r="H49" i="18"/>
  <c r="H58" i="18"/>
  <c r="H68" i="18"/>
  <c r="H77" i="18"/>
  <c r="H35" i="18"/>
  <c r="H47" i="18"/>
  <c r="H54" i="18"/>
  <c r="H65" i="18"/>
  <c r="H74" i="18"/>
  <c r="I8" i="18"/>
  <c r="H63" i="18"/>
  <c r="H72" i="18"/>
  <c r="I10" i="18"/>
  <c r="H10" i="18"/>
  <c r="H27" i="18"/>
  <c r="I27" i="18"/>
  <c r="H22" i="18"/>
  <c r="I22" i="18"/>
  <c r="H81" i="18"/>
  <c r="H9" i="18"/>
  <c r="I25" i="18"/>
  <c r="H21" i="18"/>
  <c r="I27" i="10"/>
  <c r="J25" i="10"/>
  <c r="K25" i="10" s="1"/>
  <c r="J15" i="10"/>
  <c r="K15" i="10" s="1"/>
  <c r="I80" i="10"/>
  <c r="I50" i="10"/>
  <c r="I24" i="10"/>
  <c r="I30" i="10"/>
  <c r="I42" i="10"/>
  <c r="I74" i="10"/>
  <c r="I36" i="10"/>
  <c r="I68" i="10"/>
  <c r="I18" i="10"/>
  <c r="I58" i="10"/>
  <c r="I76" i="10"/>
  <c r="I38" i="10"/>
  <c r="I62" i="10"/>
  <c r="I72" i="10"/>
  <c r="I34" i="10"/>
  <c r="I56" i="10"/>
  <c r="I78" i="10"/>
  <c r="I52" i="10"/>
  <c r="I20" i="10"/>
  <c r="I46" i="10"/>
  <c r="I14" i="10"/>
  <c r="I22" i="10"/>
  <c r="I40" i="10"/>
  <c r="I66" i="10"/>
  <c r="I32" i="10"/>
  <c r="I11" i="10"/>
  <c r="I17" i="10"/>
  <c r="I19" i="10"/>
  <c r="I23" i="10"/>
  <c r="I31" i="10"/>
  <c r="I33" i="10"/>
  <c r="I37" i="10"/>
  <c r="I55" i="10"/>
  <c r="J21" i="10"/>
  <c r="K21" i="10" s="1"/>
  <c r="J35" i="10"/>
  <c r="K35" i="10" s="1"/>
  <c r="J39" i="10"/>
  <c r="K39" i="10" s="1"/>
  <c r="J41" i="10"/>
  <c r="K41" i="10" s="1"/>
  <c r="J43" i="10"/>
  <c r="K43" i="10" s="1"/>
  <c r="J49" i="10"/>
  <c r="K49" i="10" s="1"/>
  <c r="J51" i="10"/>
  <c r="K51" i="10" s="1"/>
  <c r="J57" i="10"/>
  <c r="K57" i="10" s="1"/>
  <c r="J59" i="10"/>
  <c r="K59" i="10" s="1"/>
  <c r="J65" i="10"/>
  <c r="K65" i="10" s="1"/>
  <c r="J67" i="10"/>
  <c r="K67" i="10" s="1"/>
  <c r="J69" i="10"/>
  <c r="K69" i="10" s="1"/>
  <c r="J73" i="10"/>
  <c r="K73" i="10" s="1"/>
  <c r="J75" i="10"/>
  <c r="K75" i="10" s="1"/>
  <c r="J77" i="10"/>
  <c r="K77" i="10" s="1"/>
  <c r="J79" i="10"/>
  <c r="K79" i="10" s="1"/>
  <c r="J51" i="8" l="1"/>
  <c r="J53" i="8"/>
  <c r="J49" i="8"/>
  <c r="J45" i="8"/>
  <c r="J42" i="8"/>
  <c r="J41" i="8"/>
  <c r="J40" i="8"/>
  <c r="H12" i="8"/>
  <c r="H45" i="8" l="1"/>
  <c r="I45" i="8"/>
  <c r="H49" i="8"/>
  <c r="I49" i="8"/>
  <c r="H53" i="8"/>
  <c r="I53" i="8"/>
  <c r="H40" i="8"/>
  <c r="I40" i="8"/>
  <c r="H51" i="8"/>
  <c r="I51" i="8"/>
  <c r="H41" i="8"/>
  <c r="I41" i="8"/>
  <c r="H42" i="8"/>
  <c r="I42" i="8"/>
  <c r="G40" i="8"/>
  <c r="G51" i="8"/>
  <c r="G49" i="8"/>
  <c r="G41" i="8"/>
  <c r="G42" i="8"/>
  <c r="G45" i="8"/>
  <c r="G53" i="8"/>
  <c r="G12" i="8"/>
  <c r="H14" i="8" l="1"/>
  <c r="G14" i="8"/>
  <c r="J14" i="8"/>
  <c r="I14" i="8"/>
  <c r="G16" i="8"/>
  <c r="J16" i="8"/>
  <c r="I16" i="8"/>
  <c r="H16" i="8"/>
  <c r="I30" i="8"/>
  <c r="H30" i="8"/>
  <c r="J30" i="8"/>
  <c r="G30" i="8"/>
  <c r="I23" i="8"/>
  <c r="H23" i="8"/>
  <c r="J23" i="8"/>
  <c r="G23" i="8"/>
  <c r="I31" i="8"/>
  <c r="H31" i="8"/>
  <c r="J31" i="8"/>
  <c r="G31" i="8"/>
  <c r="H27" i="8"/>
  <c r="J27" i="8"/>
  <c r="G27" i="8"/>
  <c r="I27" i="8"/>
  <c r="H33" i="8"/>
  <c r="G33" i="8"/>
  <c r="J33" i="8"/>
  <c r="I33" i="8"/>
  <c r="H21" i="8"/>
  <c r="G21" i="8"/>
  <c r="J21" i="8"/>
  <c r="I21" i="8"/>
  <c r="H28" i="8"/>
  <c r="I28" i="8"/>
  <c r="J28" i="8"/>
  <c r="F28" i="8"/>
  <c r="G28" i="8"/>
  <c r="I13" i="8"/>
  <c r="G13" i="8"/>
  <c r="H13" i="8"/>
  <c r="J13" i="8"/>
  <c r="I62" i="8"/>
  <c r="G62" i="8" l="1"/>
  <c r="H62" i="8"/>
  <c r="J62" i="8"/>
  <c r="J66" i="8"/>
  <c r="G66" i="8" l="1"/>
  <c r="I66" i="8"/>
  <c r="H66" i="8"/>
  <c r="G71" i="8"/>
  <c r="I71" i="8" l="1"/>
  <c r="J71" i="8"/>
  <c r="H7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tc={D4C9AC74-67FA-4810-BFFE-4EA466F69AAE}</author>
    <author>tc={9C056186-CE5A-490D-BBAE-1E46D476492F}</author>
    <author>tc={9B27C2CD-9309-4274-BFFE-AE767C1FA438}</author>
    <author>tc={9359C21D-A040-40FD-8394-8D15AB69E12E}</author>
    <author>tc={E681F099-8054-46C3-AA8F-74F6E8087AC5}</author>
    <author>tc={41063C96-3F13-4576-9620-DE74D20F1B65}</author>
    <author>tc={77AE5D0A-07AA-47E9-BED8-BA837FA198ED}</author>
    <author>tc={70314661-7F88-43D6-A40C-5B9ECC80CDB4}</author>
  </authors>
  <commentList>
    <comment ref="B11" authorId="0" shapeId="0" xr:uid="{D4C9AC74-67FA-4810-BFFE-4EA466F69AAE}">
      <text>
        <t xml:space="preserve">[Threaded comment]
Your version of Excel allows you to read this threaded comment; however, any edits to it will get removed if the file is opened in a newer version of Excel. Learn more: https://go.microsoft.com/fwlink/?linkid=870924
Comment:
    This will require support from headquarters, in terms of on site training (mandatory). The training can vary from 1 day to a full week - currently we do not have the ressources to do this. We have two Ellab employees (Cyrille &amp; Lasse) who can do this, which is not sufficient for global roll out. We are only selling this to a limited customer base - this is assessed individually by filling out technical criteria for a complete calibration set up, and this will demand at least two employees, dryblock, ETS and mandatory training. I do not consider this factory calibration interface box as part of our pricelist, it is to risky to promote like this (in a annual pricelist). Currently we have 20 locations who has Calsuite. </t>
      </text>
    </comment>
    <comment ref="B16" authorId="1" shapeId="0" xr:uid="{9C056186-CE5A-490D-BBAE-1E46D476492F}">
      <text>
        <t>[Threaded comment]
Your version of Excel allows you to read this threaded comment; however, any edits to it will get removed if the file is opened in a newer version of Excel. Learn more: https://go.microsoft.com/fwlink/?linkid=870924
Comment:
    This needs to be different than the click fees of TSP. TVP click fees should be significantly less since TVP calibrations are typically 1/3 the cost of TSP.</t>
      </text>
    </comment>
    <comment ref="B23" authorId="2" shapeId="0" xr:uid="{9B27C2CD-9309-4274-BFFE-AE767C1FA438}">
      <text>
        <t xml:space="preserve">[Threaded comment]
Your version of Excel allows you to read this threaded comment; however, any edits to it will get removed if the file is opened in a newer version of Excel. Learn more: https://go.microsoft.com/fwlink/?linkid=870924
Comment:
    Maybe add "CO2" </t>
      </text>
    </comment>
    <comment ref="B24" authorId="3" shapeId="0" xr:uid="{9359C21D-A040-40FD-8394-8D15AB69E12E}">
      <text>
        <t xml:space="preserve">[Threaded comment]
Your version of Excel allows you to read this threaded comment; however, any edits to it will get removed if the file is opened in a newer version of Excel. Learn more: https://go.microsoft.com/fwlink/?linkid=870924
Comment:
    I need to understand what this is?? 
Reply:
    Replacement CO2 Smart USB with cable. We will need these as replacement items. </t>
      </text>
    </comment>
    <comment ref="B25" authorId="4" shapeId="0" xr:uid="{E681F099-8054-46C3-AA8F-74F6E8087AC5}">
      <text>
        <t xml:space="preserve">[Threaded comment]
Your version of Excel allows you to read this threaded comment; however, any edits to it will get removed if the file is opened in a newer version of Excel. Learn more: https://go.microsoft.com/fwlink/?linkid=870924
Comment:
    Please note: Calibration is needed  with the old sensor, if this is replaced. </t>
      </text>
    </comment>
    <comment ref="C82" authorId="5" shapeId="0" xr:uid="{41063C96-3F13-4576-9620-DE74D20F1B65}">
      <text>
        <t>[Threaded comment]
Your version of Excel allows you to read this threaded comment; however, any edits to it will get removed if the file is opened in a newer version of Excel. Learn more: https://go.microsoft.com/fwlink/?linkid=870924
Comment:
    @Christina Giordano Olsen will ask ordering to create part #s.
Reply:
    I have investigated this, and the R&amp;D team are not able to do this. If their is multiple active range transmitters near a signal/AP the transmitters will receive every package, and we will not be able to detect if the package is correct  / real data - that way the data coming in is false. It is manageable to update the firmware to do this correctly, however this will take time from other projects.  
Reply:
    JDA will place these items in non available list for now asap.</t>
      </text>
    </comment>
    <comment ref="B110" authorId="6" shapeId="0" xr:uid="{77AE5D0A-07AA-47E9-BED8-BA837FA198ED}">
      <text>
        <t xml:space="preserve">[Threaded comment]
Your version of Excel allows you to read this threaded comment; however, any edits to it will get removed if the file is opened in a newer version of Excel. Learn more: https://go.microsoft.com/fwlink/?linkid=870924
Comment:
    How much does software assurance cover? What is the difference between what software assurance and this? I changed the name from training to advanced support. </t>
      </text>
    </comment>
    <comment ref="K189" authorId="7" shapeId="0" xr:uid="{70314661-7F88-43D6-A40C-5B9ECC80CDB4}">
      <text>
        <t xml:space="preserve">[Threaded comment]
Your version of Excel allows you to read this threaded comment; however, any edits to it will get removed if the file is opened in a newer version of Excel. Learn more: https://go.microsoft.com/fwlink/?linkid=870924
Comment:
    This will not be available in the standard version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tc={DB6D66F5-988E-4DC4-8068-20440E52F863}</author>
  </authors>
  <commentList>
    <comment ref="D6" authorId="0" shapeId="0" xr:uid="{DB6D66F5-988E-4DC4-8068-20440E52F863}">
      <text>
        <t xml:space="preserve">[Threaded comment]
Your version of Excel allows you to read this threaded comment; however, any edits to it will get removed if the file is opened in a newer version of Excel. Learn more: https://go.microsoft.com/fwlink/?linkid=870924
Comment:
    What is the “time”?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tc={9AE34491-86BA-47CA-81A9-881274DDBFA8}</author>
  </authors>
  <commentList>
    <comment ref="B35" authorId="0" shapeId="0" xr:uid="{9AE34491-86BA-47CA-81A9-881274DDBFA8}">
      <text>
        <t>[Threaded comment]
Your version of Excel allows you to read this threaded comment; however, any edits to it will get removed if the file is opened in a newer version of Excel. Learn more: https://go.microsoft.com/fwlink/?linkid=870924
Comment:
    Formerly: (SMSAS) Mandatory: Software Maintenance and Service Agreement: Essential Level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tc={BEF121A0-EA20-4DE6-8E1A-DD778373E5E3}</author>
    <author>tc={322098F1-A32C-41B5-B4B5-8A17673B0F5F}</author>
    <author>tc={F535E7B3-3992-4E34-AB68-109331402B74}</author>
    <author>tc={18D822B3-0825-4475-9BB7-A0F72B39DCD7}</author>
    <author>tc={2DF4D533-1552-45E4-823B-C106A7E4BC91}</author>
    <author>tc={0F69A64A-DF95-48D0-9724-523A0A142139}</author>
    <author>tc={FDD604D4-5570-487C-A592-524B88D5DB15}</author>
    <author>tc={60CC4101-D2B8-47F5-88B4-6CBEEA20EB30}</author>
    <author>tc={C88B2520-FE64-49E2-8B4C-F2F8E89A88F2}</author>
    <author>tc={385A0C40-8784-4C59-9270-8129B5A9AD00}</author>
    <author>tc={55015B28-2FE9-4A2C-8226-3B510B5B1628}</author>
    <author>tc={F5D9EF63-1AC7-48BB-9FA6-403B69D0B454}</author>
    <author>tc={C0F1AEF5-9F3B-4E78-9CE0-3AC86D8ABE3D}</author>
  </authors>
  <commentList>
    <comment ref="C24" authorId="0" shapeId="0" xr:uid="{BEF121A0-EA20-4DE6-8E1A-DD778373E5E3}">
      <text>
        <t>[Threaded comment]
Your version of Excel allows you to read this threaded comment; however, any edits to it will get removed if the file is opened in a newer version of Excel. Learn more: https://go.microsoft.com/fwlink/?linkid=870924
Comment:
    Previously 33057373</t>
      </text>
    </comment>
    <comment ref="C25" authorId="1" shapeId="0" xr:uid="{322098F1-A32C-41B5-B4B5-8A17673B0F5F}">
      <text>
        <t>[Threaded comment]
Your version of Excel allows you to read this threaded comment; however, any edits to it will get removed if the file is opened in a newer version of Excel. Learn more: https://go.microsoft.com/fwlink/?linkid=870924
Comment:
    Previously 33057374</t>
      </text>
    </comment>
    <comment ref="B127" authorId="2" shapeId="0" xr:uid="{F535E7B3-3992-4E34-AB68-109331402B74}">
      <text>
        <t>[Threaded comment]
Your version of Excel allows you to read this threaded comment; however, any edits to it will get removed if the file is opened in a newer version of Excel. Learn more: https://go.microsoft.com/fwlink/?linkid=870924
Comment:
    Programmable Ethernet Multi-Color LED Signal Tower / LA6-POE - PATLITE</t>
      </text>
    </comment>
    <comment ref="H127" authorId="3" shapeId="0" xr:uid="{18D822B3-0825-4475-9BB7-A0F72B39DCD7}">
      <text>
        <t>[Threaded comment]
Your version of Excel allows you to read this threaded comment; however, any edits to it will get removed if the file is opened in a newer version of Excel. Learn more: https://go.microsoft.com/fwlink/?linkid=870924
Comment:
    $643.45 US Cost</t>
      </text>
    </comment>
    <comment ref="B128" authorId="4" shapeId="0" xr:uid="{2DF4D533-1552-45E4-823B-C106A7E4BC91}">
      <text>
        <t>[Threaded comment]
Your version of Excel allows you to read this threaded comment; however, any edits to it will get removed if the file is opened in a newer version of Excel. Learn more: https://go.microsoft.com/fwlink/?linkid=870924
Comment:
    Multi-Color Programmable Signal Tower / LA6-POE - PATLITE</t>
      </text>
    </comment>
    <comment ref="H128" authorId="5" shapeId="0" xr:uid="{0F69A64A-DF95-48D0-9724-523A0A142139}">
      <text>
        <t>[Threaded comment]
Your version of Excel allows you to read this threaded comment; however, any edits to it will get removed if the file is opened in a newer version of Excel. Learn more: https://go.microsoft.com/fwlink/?linkid=870924
Comment:
    $576.30 USD Cost</t>
      </text>
    </comment>
    <comment ref="B129" authorId="6" shapeId="0" xr:uid="{FDD604D4-5570-487C-A592-524B88D5DB15}">
      <text>
        <t>[Threaded comment]
Your version of Excel allows you to read this threaded comment; however, any edits to it will get removed if the file is opened in a newer version of Excel. Learn more: https://go.microsoft.com/fwlink/?linkid=870924
Comment:
    Desktop Platform | SZW-060W | Product Overview</t>
      </text>
    </comment>
    <comment ref="H129" authorId="7" shapeId="0" xr:uid="{60CC4101-D2B8-47F5-88B4-6CBEEA20EB30}">
      <text>
        <t>[Threaded comment]
Your version of Excel allows you to read this threaded comment; however, any edits to it will get removed if the file is opened in a newer version of Excel. Learn more: https://go.microsoft.com/fwlink/?linkid=870924
Comment:
    $90.95 USD Cost</t>
      </text>
    </comment>
    <comment ref="B130" authorId="8" shapeId="0" xr:uid="{C88B2520-FE64-49E2-8B4C-F2F8E89A88F2}">
      <text>
        <t>[Threaded comment]
Your version of Excel allows you to read this threaded comment; however, any edits to it will get removed if the file is opened in a newer version of Excel. Learn more: https://go.microsoft.com/fwlink/?linkid=870924
Comment:
    NH-WST2 - Wall Mount Bracket for NHL-FV Series</t>
      </text>
    </comment>
    <comment ref="H130" authorId="9" shapeId="0" xr:uid="{385A0C40-8784-4C59-9270-8129B5A9AD00}">
      <text>
        <t xml:space="preserve">[Threaded comment]
Your version of Excel allows you to read this threaded comment; however, any edits to it will get removed if the file is opened in a newer version of Excel. Learn more: https://go.microsoft.com/fwlink/?linkid=870924
Comment:
    $47.60 USD cost </t>
      </text>
    </comment>
    <comment ref="B131" authorId="10" shapeId="0" xr:uid="{55015B28-2FE9-4A2C-8226-3B510B5B1628}">
      <text>
        <t>[Threaded comment]
Your version of Excel allows you to read this threaded comment; however, any edits to it will get removed if the file is opened in a newer version of Excel. Learn more: https://go.microsoft.com/fwlink/?linkid=870924
Comment:
    Wallmount Bracket for LR6, LR7 Series | SZK-003W/U/K | Product Overview</t>
      </text>
    </comment>
    <comment ref="H131" authorId="11" shapeId="0" xr:uid="{F5D9EF63-1AC7-48BB-9FA6-403B69D0B454}">
      <text>
        <t>[Threaded comment]
Your version of Excel allows you to read this threaded comment; however, any edits to it will get removed if the file is opened in a newer version of Excel. Learn more: https://go.microsoft.com/fwlink/?linkid=870924
Comment:
    $34.85 USD Cost</t>
      </text>
    </comment>
    <comment ref="B139" authorId="12" shapeId="0" xr:uid="{C0F1AEF5-9F3B-4E78-9CE0-3AC86D8ABE3D}">
      <text>
        <t xml:space="preserve">[Threaded comment]
Your version of Excel allows you to read this threaded comment; however, any edits to it will get removed if the file is opened in a newer version of Excel. Learn more: https://go.microsoft.com/fwlink/?linkid=870924
Comment:
    Please check cost prices and sales prices on our demo kits - it is not looking good.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tc={66A1660E-BA9F-4DE8-91D2-BCCB43D559E4}</author>
    <author>tc={94BD33A0-8E10-4A55-843C-F1D6FC05ADCE}</author>
  </authors>
  <commentList>
    <comment ref="C30" authorId="0" shapeId="0" xr:uid="{66A1660E-BA9F-4DE8-91D2-BCCB43D559E4}">
      <text>
        <t>[Threaded comment]
Your version of Excel allows you to read this threaded comment; however, any edits to it will get removed if the file is opened in a newer version of Excel. Learn more: https://go.microsoft.com/fwlink/?linkid=870924
Comment:
    Previously 33057373L</t>
      </text>
    </comment>
    <comment ref="C31" authorId="1" shapeId="0" xr:uid="{94BD33A0-8E10-4A55-843C-F1D6FC05ADCE}">
      <text>
        <t>[Threaded comment]
Your version of Excel allows you to read this threaded comment; however, any edits to it will get removed if the file is opened in a newer version of Excel. Learn more: https://go.microsoft.com/fwlink/?linkid=870924
Comment:
    Previously 33057374L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tc={0719ABF8-2E8D-4AB3-A31A-4B1A380C50BE}</author>
    <author>tc={0A90D1C6-F0F3-46EB-B9F3-C97DC5A3DAC9}</author>
  </authors>
  <commentList>
    <comment ref="C27" authorId="0" shapeId="0" xr:uid="{0719ABF8-2E8D-4AB3-A31A-4B1A380C50BE}">
      <text>
        <t>[Threaded comment]
Your version of Excel allows you to read this threaded comment; however, any edits to it will get removed if the file is opened in a newer version of Excel. Learn more: https://go.microsoft.com/fwlink/?linkid=870924
Comment:
    Previously 33057373R</t>
      </text>
    </comment>
    <comment ref="C28" authorId="1" shapeId="0" xr:uid="{0A90D1C6-F0F3-46EB-B9F3-C97DC5A3DAC9}">
      <text>
        <t>[Threaded comment]
Your version of Excel allows you to read this threaded comment; however, any edits to it will get removed if the file is opened in a newer version of Excel. Learn more: https://go.microsoft.com/fwlink/?linkid=870924
Comment:
    Previously 33057374R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tc={0DBBA649-7BE2-47C1-ABB6-1639C01E6BDB}</author>
  </authors>
  <commentList>
    <comment ref="B58" authorId="0" shapeId="0" xr:uid="{0DBBA649-7BE2-47C1-ABB6-1639C01E6BDB}">
      <text>
        <t xml:space="preserve">[Threaded comment]
Your version of Excel allows you to read this threaded comment; however, any edits to it will get removed if the file is opened in a newer version of Excel. Learn more: https://go.microsoft.com/fwlink/?linkid=870924
Comment:
    Will this add on price also go with rental equipment? </t>
      </text>
    </comment>
  </commentList>
</comments>
</file>

<file path=xl/sharedStrings.xml><?xml version="1.0" encoding="utf-8"?>
<sst xmlns="http://schemas.openxmlformats.org/spreadsheetml/2006/main" count="2048" uniqueCount="1375">
  <si>
    <t>Exchange Rates</t>
  </si>
  <si>
    <t>Version</t>
  </si>
  <si>
    <t>Release Date</t>
  </si>
  <si>
    <t>Notes</t>
  </si>
  <si>
    <t>DKK/€</t>
  </si>
  <si>
    <t>DKK/£</t>
  </si>
  <si>
    <t>DKK/$</t>
  </si>
  <si>
    <t>DKK/CHF</t>
  </si>
  <si>
    <t>DKK/Japan US</t>
  </si>
  <si>
    <t>Added new sensors. Adjusted some descriptions</t>
  </si>
  <si>
    <t>Pricing method changes
Added Rentals</t>
  </si>
  <si>
    <t>Internal Items Only - Not for general resale</t>
  </si>
  <si>
    <t>Description</t>
  </si>
  <si>
    <t>Ellab Ordering
Code</t>
  </si>
  <si>
    <t>RRP DKK</t>
  </si>
  <si>
    <t>Discount</t>
  </si>
  <si>
    <t>RRP
Euro €</t>
  </si>
  <si>
    <t>RRP £</t>
  </si>
  <si>
    <t>RRP US$</t>
  </si>
  <si>
    <t>RRP CHF</t>
  </si>
  <si>
    <t>Japan US$</t>
  </si>
  <si>
    <t>Generic Part Number</t>
  </si>
  <si>
    <t xml:space="preserve">If quoting an item not provided by Ellab DK, utilize this part number for tracking purposes. </t>
  </si>
  <si>
    <t xml:space="preserve">Generic Accessory Purchase Code: Monitoring </t>
  </si>
  <si>
    <t>N/A</t>
  </si>
  <si>
    <t>New Item</t>
  </si>
  <si>
    <t xml:space="preserve">Generic Accessory Lease Code: Monitoring </t>
  </si>
  <si>
    <t>33080003L</t>
  </si>
  <si>
    <t xml:space="preserve">Generic Accessory Rental Code: Monitoring </t>
  </si>
  <si>
    <t>33080003R</t>
  </si>
  <si>
    <t>Ellab TrackView Pro - Factory Calibration Interface Box</t>
  </si>
  <si>
    <r>
      <rPr>
        <b/>
        <u/>
        <sz val="12"/>
        <color rgb="FF000000"/>
        <rFont val="Calibri"/>
        <family val="2"/>
        <scheme val="minor"/>
      </rPr>
      <t>Not</t>
    </r>
    <r>
      <rPr>
        <sz val="12"/>
        <color rgb="FF000000"/>
        <rFont val="Calibri"/>
        <family val="2"/>
        <scheme val="minor"/>
      </rPr>
      <t xml:space="preserve"> for resale to customers, internal use only</t>
    </r>
  </si>
  <si>
    <t>Ellab TrackView Pro Factory Calibration Interface Box</t>
  </si>
  <si>
    <t>66317500-01</t>
  </si>
  <si>
    <t>Ellab TrackView Pro Factory Calibration Interface Box - Bracket</t>
  </si>
  <si>
    <t>CalSuite - Annual fee</t>
  </si>
  <si>
    <t>Click Fee</t>
  </si>
  <si>
    <t>CalSuite Training - Mandatory</t>
  </si>
  <si>
    <t>TBD</t>
  </si>
  <si>
    <t xml:space="preserve">For release with EMSuite 1.5 </t>
  </si>
  <si>
    <t>Temperature - PT100 Connector</t>
  </si>
  <si>
    <t>TVP PT100-3 Smart USB Connector: Terminal strip for 3-Wire PT100 sensors</t>
  </si>
  <si>
    <t>Carbon Dioxide - Vaisala GMP251</t>
  </si>
  <si>
    <t xml:space="preserve">Ellab TVP Vaisala Smart USB Connector with directly connected 1.5M Cable. 60°C Max Temperature. </t>
  </si>
  <si>
    <t xml:space="preserve">Ellab TVP Vaisala Smart USB Connector with directly connected 3M Cable. 60°C Max Temperature. </t>
  </si>
  <si>
    <t>Airflow</t>
  </si>
  <si>
    <t>Requires TVP 0-10V Smart USB Sensor</t>
  </si>
  <si>
    <t>Air Flow Sensor 0-5m/s, 0-10V output, junction box</t>
  </si>
  <si>
    <t>Air Flow Sensor 0-10m/s, 0-10V output, junction box</t>
  </si>
  <si>
    <t>Air Flow Sensor 0-20m/s, 0-10V output, junction box</t>
  </si>
  <si>
    <t>Air Flow Sensor 0-5m/s, 0-10V output, junction box w/extremal power supply</t>
  </si>
  <si>
    <t>Air Flow Sensor 0-10m/s, 0-10V output, junction box w/extremal power supply</t>
  </si>
  <si>
    <t>Air Flow Sensor 0-20m/s, 0-10V output, junction box w/extremal power supply</t>
  </si>
  <si>
    <t>Modbus Device interface Licence - On-Prem</t>
  </si>
  <si>
    <t>Requires purchase of EMSuite Communication Hub
Allows third party sensors with ModBus TCP interface to connect to EMSuite. Example, particle counter.</t>
  </si>
  <si>
    <t>Modbus TCP Interface for 3rd Party Products into EMSuite (Unlimited Users + up to 5 Devices)</t>
  </si>
  <si>
    <t>Modbus TCP Interface for 3rd Party Products into EMSuite (Unlimited Users + up to 25 Devices)</t>
  </si>
  <si>
    <t>Modbus TCP Interface for 3rd Party Products into EMSuite (Unlimited Users + up to 50 Devices)</t>
  </si>
  <si>
    <t>Modbus TCP Interface for 3rd Party Products into EMSuite (Unlimited Users + up to 100 Devices)</t>
  </si>
  <si>
    <t>Modbus TCP Interface for 3rd Party Products into EMSuite (Unlimited Users + up to 150 Devices)</t>
  </si>
  <si>
    <t>Modbus Device interface License - SaaS</t>
  </si>
  <si>
    <t>1-yr SaaS: Modbus TCP Interface for 3rd Party Products into EMSuite. ≤ 5 Devices</t>
  </si>
  <si>
    <t>1-yr SaaS: Modbus TCP Interface for 3rd Party Products into EMSuite. ≤ 25 Devices</t>
  </si>
  <si>
    <t>1-yr SaaS: Modbus TCP Interface for 3rd Party Products into EMSuite. ≤ 50 Devices</t>
  </si>
  <si>
    <t>1-yr SaaS: Modbus TCP Interface for 3rd Party Products into EMSuite. ≤ 100 Devices</t>
  </si>
  <si>
    <t>1-yr SaaS: Modbus TCP Interface for 3rd Party Products into EMSuite. ≤ 150 Devices</t>
  </si>
  <si>
    <t>Ellab Communication Hub which include the OPC-UA server License: Please see EMSuite On-Prem for pricing</t>
  </si>
  <si>
    <t xml:space="preserve">Ellab Communication Hub is and independent software provided by Ellab. It is used to connect to third party software at the customer site. The OPC-UA server License is included in the Ellab Communication Hub. This could be a connection to their existing SCADA and BMS (building managment system) or other facility systems which gather and display information for customers. Only allows for data to go from EMSuite to that system. </t>
  </si>
  <si>
    <t>1-yr SaaS: Ellab Communication Hub, OPC-UA Server License included. ≤ 10 Channels</t>
  </si>
  <si>
    <t>Need New</t>
  </si>
  <si>
    <t>New Item, Price, Description</t>
  </si>
  <si>
    <t>1-yr SaaS: Ellab Communication Hub, OPC-UA Server License included. ≤ 25 Channels</t>
  </si>
  <si>
    <t>1-yr SaaS: Ellab Communication Hub, OPC-UA Server License included. ≤ 50 Channels</t>
  </si>
  <si>
    <t>1-yr SaaS: Ellab Communication Hub, OPC-UA Server License included. ≤ 75 Channels</t>
  </si>
  <si>
    <t>1-yr SaaS: Ellab Communication Hub, OPC-UA Server License included. ≤ 100 Channels</t>
  </si>
  <si>
    <t>1-yr SaaS: Ellab Communication Hub, OPC-UA Server License included. ≤ 150 Channels</t>
  </si>
  <si>
    <t>1-yr SaaS: Ellab Communication Hub, OPC-UA Server License included. ≤ 200 Channels</t>
  </si>
  <si>
    <t>1-yr SaaS: Ellab Communication Hub, OPC-UA Server License included. ≤ 250 Channels</t>
  </si>
  <si>
    <t>1-yr SaaS: Ellab Communication Hub, OPC-UA Server License included. ≤ 300 Channels</t>
  </si>
  <si>
    <t>1-yr SaaS: Ellab Communication Hub, OPC-UA Server License included. ≤ 400 Channels</t>
  </si>
  <si>
    <t>1-yr SaaS: Ellab Communication Hub, OPC-UA Server License included. ≤ 500 Channels</t>
  </si>
  <si>
    <t>1-yr SaaS: Ellab Communication Hub, OPC-UA Server License included. ≤ 750 Channels</t>
  </si>
  <si>
    <t>1-yr SaaS: Ellab Communication Hub, OPC-UA Server License included. ≤ 1000 Channels</t>
  </si>
  <si>
    <t>1-yr SaaS: Ellab Communication Hub, OPC-UA Server License included. ≤ 2500 Channels</t>
  </si>
  <si>
    <t>1-yr SaaS: Ellab Communication Hub, OPC-UA Server License included. Unlimited Channels</t>
  </si>
  <si>
    <t>Twilio - SMS messages</t>
  </si>
  <si>
    <t>Additional available SMS messages: 1000 SMS</t>
  </si>
  <si>
    <t xml:space="preserve">Region 1: </t>
  </si>
  <si>
    <t xml:space="preserve">Region 2:….etc. </t>
  </si>
  <si>
    <t>Twilio - Voice Calls</t>
  </si>
  <si>
    <t>Ellab TrackView Pro - Range tester kit</t>
  </si>
  <si>
    <t>Kit contains one Range Test Access Point and one Range Test transmitter, to be used ONLY for range testing purpose. If you would like to have more than one transmitter working with a single range test access point, purchase Extra Ellab TrackView Pro Range Test Transmitter.
*For Ellab direct and distributors only</t>
  </si>
  <si>
    <t xml:space="preserve">Ellab TrackView Pro Extra Range Test Transmitter - 868MHz* See countries below </t>
  </si>
  <si>
    <t>Ellab TrackView Pro Extra Range Test Transmitter - 915MHz* See countries below</t>
  </si>
  <si>
    <t>Ellab TrackView Pro Extra Range Test Transmitter - 920MHz* See countries below</t>
  </si>
  <si>
    <t>Ellab TrackView Pro Extra Range Test Transmitter - 915-928MHz* See countries below</t>
  </si>
  <si>
    <t>TrackView Pro Exchange Program</t>
  </si>
  <si>
    <t>Exchange program for TVP sensors - Traceable</t>
  </si>
  <si>
    <t>Includes shipment of reshly calibrated probe (and Ellab Smart USB if required)</t>
  </si>
  <si>
    <t>Additional options for exchange probe</t>
  </si>
  <si>
    <t>Verification of returned probe</t>
  </si>
  <si>
    <t>Additional options for verification of returned probe</t>
  </si>
  <si>
    <t>Exchange program for TVP sensors - ISO 17025</t>
  </si>
  <si>
    <t>EMSuite Software Upgrade - Standard to Pro</t>
  </si>
  <si>
    <t>EM902</t>
  </si>
  <si>
    <t>UPGRADE from EMSuite Standard New Licence  to EMSuite Professional Version</t>
  </si>
  <si>
    <t>Items to be evaluated</t>
  </si>
  <si>
    <t>Advanced Software Modules: (Work with all Devices licences)</t>
  </si>
  <si>
    <t>EM2766</t>
  </si>
  <si>
    <t>EMSuite Mapping Module</t>
  </si>
  <si>
    <t>TVP2600</t>
  </si>
  <si>
    <t xml:space="preserve">TrackView Network Alarm module </t>
  </si>
  <si>
    <t>Advanced Support: For customers, provided by Ellab DK SW Support Team. Hourly rate. 2-hour minimum.</t>
  </si>
  <si>
    <t>Ellab smart sensor - Three wire PT100 RTD (Resistance Temperature Detector)</t>
  </si>
  <si>
    <t>Ellab smart sensor - Four wire PT100 RTD (Resistance Temperature Detector)</t>
  </si>
  <si>
    <t>DELETED ITEMS, NO LONGER NEEDED</t>
  </si>
  <si>
    <t>Ellab TrackView Pro Sales &amp; Service Tools - NOT YET AVAILABLE (Target November 2022)</t>
  </si>
  <si>
    <t>TVP7841</t>
  </si>
  <si>
    <t>Ellab TrackView Pro Range Test Kit - 868MHz - Stand alone complete with Lap-top</t>
  </si>
  <si>
    <t>TVP7842</t>
  </si>
  <si>
    <t>Ellab TrackView Pro Range Test Kit - 915MHz - Stand alone complete with Lap-top</t>
  </si>
  <si>
    <t>TVP7843</t>
  </si>
  <si>
    <t>Ellab TrackView Pro Range Test Kit - 920MHz - Stand alone complete with Lap-top</t>
  </si>
  <si>
    <t xml:space="preserve">Ellab TrackView Pro Smart Probes and Accessories </t>
  </si>
  <si>
    <t>TVP8703-W</t>
  </si>
  <si>
    <t>Ellab Smart Sensor PT1000 -200°C to +250°C, 3 metre, tip 100mm x ø4mm, Waterproof</t>
  </si>
  <si>
    <t>33 068 703W</t>
  </si>
  <si>
    <t>TVP8705-W</t>
  </si>
  <si>
    <t>Ellab Smart Sensor PT1000 -200°C to +250°C, 5 metre, tip 100mm x ø4mm, Waterproof</t>
  </si>
  <si>
    <t>33 068 705W</t>
  </si>
  <si>
    <t>TVP7433</t>
  </si>
  <si>
    <t>Smart Connector for E+E sensor</t>
  </si>
  <si>
    <t>J140</t>
  </si>
  <si>
    <t>EE07 RH/T Probe</t>
  </si>
  <si>
    <t>J223</t>
  </si>
  <si>
    <t>EE07 RH/T Probe Suitable For Outdoor Use</t>
  </si>
  <si>
    <t>Y421-1</t>
  </si>
  <si>
    <t>EXT Cable For EE07 Probes 1M Cable</t>
  </si>
  <si>
    <t>Y421-3</t>
  </si>
  <si>
    <t>EXT Cable For EE07 Probes 3M Cable</t>
  </si>
  <si>
    <t>Y421-5</t>
  </si>
  <si>
    <t>EXT Cable For EE07 Probes 5M Cable</t>
  </si>
  <si>
    <t>TrackView Network Alarm module</t>
  </si>
  <si>
    <t>TVP8251</t>
  </si>
  <si>
    <t>TrackView Network Text Alert (SMS module) 2G/3G Version</t>
  </si>
  <si>
    <t xml:space="preserve">Ellab Server Hosting Services						</t>
  </si>
  <si>
    <t>W952</t>
  </si>
  <si>
    <t>EMS hosted server for systems up to 50 sensors</t>
  </si>
  <si>
    <t>W937</t>
  </si>
  <si>
    <t>EMS hosted server for systems up to 200 sensors</t>
  </si>
  <si>
    <t>W941</t>
  </si>
  <si>
    <t>EMS hosted server for systems up to 400 sensors</t>
  </si>
  <si>
    <t>W945</t>
  </si>
  <si>
    <t>EMS hosted server for systems up to 600 sensors</t>
  </si>
  <si>
    <t>W949</t>
  </si>
  <si>
    <t xml:space="preserve">EMS hosted server for systems up to 1000 sensors </t>
  </si>
  <si>
    <t>W961</t>
  </si>
  <si>
    <t>HOSTED SERVER BACKUP TO 3RD PARTY SITE</t>
  </si>
  <si>
    <t>EM901-PC</t>
  </si>
  <si>
    <t>Printed A4 copy of EMSuite Pro IQ Documents in Ellab 4-Ring Binder</t>
  </si>
  <si>
    <t>EM901-PC-US</t>
  </si>
  <si>
    <t>Printed US Letter Copy of EMSuite Pro IQ Documents in Hanwell 3-ring Binder(Hanwell 3 ring binder??)</t>
  </si>
  <si>
    <t>33019010A</t>
  </si>
  <si>
    <t>EM907-PC</t>
  </si>
  <si>
    <t>Printed A4 copy of EMSuite Pro OQ Documents in Ellab 4-Ring Binder</t>
  </si>
  <si>
    <t>EM907-PC-US</t>
  </si>
  <si>
    <t>Printed US Letter Copy of EMSuite Pro OQ Documents in Hanwell 3-ring Binder</t>
  </si>
  <si>
    <t>33019070A</t>
  </si>
  <si>
    <t>EM908-PC</t>
  </si>
  <si>
    <t>Printed A4 copy of TrackView Pro HW IQ/OQ Documents in Ellab 4-Ring Binder (1 Set)</t>
  </si>
  <si>
    <t>EM908-PC-US</t>
  </si>
  <si>
    <t>Printed US Letter Copy of TrackView Pro HW IQ/OQ Docuemnts in Ellab 3-ring Binder (1 Set)</t>
  </si>
  <si>
    <t>33019080A</t>
  </si>
  <si>
    <t>SSC715</t>
  </si>
  <si>
    <t>Ellab EMSuite Password Reset</t>
  </si>
  <si>
    <t>J247-5-02</t>
  </si>
  <si>
    <r>
      <t>Vaisala CO2 Sensor 0-5% 1.5M Cable</t>
    </r>
    <r>
      <rPr>
        <sz val="12"/>
        <color rgb="FFFF0000"/>
        <rFont val="Calibri"/>
        <family val="2"/>
        <scheme val="minor"/>
      </rPr>
      <t xml:space="preserve"> har vi!</t>
    </r>
  </si>
  <si>
    <t>J247-5-02-3</t>
  </si>
  <si>
    <t>Vaisala CO2 Sensor 0-5% 3M Cable</t>
  </si>
  <si>
    <t>J247-5-02-5</t>
  </si>
  <si>
    <t>Vaisala CO2 Sensor 0-5% 5M Cable</t>
  </si>
  <si>
    <t>33262709</t>
  </si>
  <si>
    <t>J247-10-02</t>
  </si>
  <si>
    <r>
      <t xml:space="preserve">Vaisala CO2 Sensor 0-10% 1.5M Cable </t>
    </r>
    <r>
      <rPr>
        <sz val="12"/>
        <color rgb="FFFF0000"/>
        <rFont val="Calibri"/>
        <family val="2"/>
        <scheme val="minor"/>
      </rPr>
      <t>har vi!</t>
    </r>
  </si>
  <si>
    <t>J247-10-02-3</t>
  </si>
  <si>
    <t>Vaisala CO2 Sensor 0-10% 3M Cable</t>
  </si>
  <si>
    <t>33262706</t>
  </si>
  <si>
    <t>J247-10-02-5</t>
  </si>
  <si>
    <t>Vaisala CO2 Sensor 0-10% 5M Cable</t>
  </si>
  <si>
    <t>33262707</t>
  </si>
  <si>
    <t>TVP7426</t>
  </si>
  <si>
    <r>
      <t>Ellab Smart Connector for Vaisala CO</t>
    </r>
    <r>
      <rPr>
        <vertAlign val="subscript"/>
        <sz val="12"/>
        <color theme="1"/>
        <rFont val="Calibri"/>
        <family val="2"/>
        <scheme val="minor"/>
      </rPr>
      <t>2</t>
    </r>
    <r>
      <rPr>
        <sz val="12"/>
        <color theme="1"/>
        <rFont val="Calibri"/>
        <family val="2"/>
        <scheme val="minor"/>
      </rPr>
      <t xml:space="preserve"> sensor(Mandatory)</t>
    </r>
  </si>
  <si>
    <t xml:space="preserve">Not released or deleted due to NOT necessary </t>
  </si>
  <si>
    <t xml:space="preserve">Ellab smart sensors </t>
  </si>
  <si>
    <t xml:space="preserve">Documentation automatically a part of EMSuite PRO (item codes deleted due to NOT necessary) </t>
  </si>
  <si>
    <t>Ellab TrackView Pro Access Receiver Hardware IQ/OQ Workbook</t>
  </si>
  <si>
    <t>Ellab TrackView Pro Smart RF Transmitter Wireless Hardware IQ/OQ Workbook</t>
  </si>
  <si>
    <t>Ellab TrackView Pro Smart PoE Transmitter Hardware IQ/OQ Workbook</t>
  </si>
  <si>
    <t>EMSuite Pro software OQ Blank Book for completion on-site</t>
  </si>
  <si>
    <t xml:space="preserve">Ellab EMSuite Mobile Alarm App - Middleware Subscription					</t>
  </si>
  <si>
    <t>EM953</t>
  </si>
  <si>
    <t>EMSuite Mobile App Webservice Subscription (Up to 250 Sensors) 12mths payable in advance</t>
  </si>
  <si>
    <t xml:space="preserve">Mobile App I s available in the Pro version. </t>
  </si>
  <si>
    <t>EM956</t>
  </si>
  <si>
    <t>EMSuite Mobile App Webservice Subscription (Up to 500 Sensors) 12mths payable in advance</t>
  </si>
  <si>
    <t xml:space="preserve">Not (yet) available for purchase in the Std. version. </t>
  </si>
  <si>
    <t>EM959</t>
  </si>
  <si>
    <t>EMSuite Mobile App Webservice Subscription (Up to 1000 Sensors) 12mths payable in advance</t>
  </si>
  <si>
    <t>EM960</t>
  </si>
  <si>
    <t>EMSuite Mobile App Webservice Subscription (Up to 2500 Sensors) 12mths payable in advance</t>
  </si>
  <si>
    <t>Price list explanation</t>
  </si>
  <si>
    <t xml:space="preserve">We operate with three business models: </t>
  </si>
  <si>
    <r>
      <rPr>
        <b/>
        <sz val="12"/>
        <color rgb="FF000000"/>
        <rFont val="Calibri"/>
        <family val="2"/>
        <scheme val="minor"/>
      </rPr>
      <t xml:space="preserve">EMSuite Purchase: Software installation with HW Options
</t>
    </r>
    <r>
      <rPr>
        <sz val="12"/>
        <color rgb="FF000000"/>
        <rFont val="Calibri"/>
        <family val="2"/>
        <scheme val="minor"/>
      </rPr>
      <t>Software: Sold to customer to be installed on their own tenant. (On-Premises, MS Azure)
►Choose appropriate EMSuite with max quantity of Channels (required)
►Choose appropriate Support Plan. Essential or Compliant. (required)
►Choose appropriate Remote Software Installation (required)
►Choose additional Options as necessary</t>
    </r>
  </si>
  <si>
    <r>
      <t xml:space="preserve">HW Options: </t>
    </r>
    <r>
      <rPr>
        <sz val="12"/>
        <color theme="1"/>
        <rFont val="Calibri"/>
        <family val="2"/>
        <scheme val="minor"/>
      </rPr>
      <t xml:space="preserve">Most often purchased for this option. Region purchases hardware and then either sells, leases, or rents to their customer. </t>
    </r>
    <r>
      <rPr>
        <b/>
        <sz val="12"/>
        <color theme="1"/>
        <rFont val="Calibri"/>
        <family val="2"/>
        <scheme val="minor"/>
      </rPr>
      <t xml:space="preserve">
</t>
    </r>
    <r>
      <rPr>
        <sz val="12"/>
        <color theme="1"/>
        <rFont val="Calibri"/>
        <family val="2"/>
        <scheme val="minor"/>
      </rPr>
      <t>►HW Purchase</t>
    </r>
    <r>
      <rPr>
        <b/>
        <sz val="12"/>
        <color theme="1"/>
        <rFont val="Calibri"/>
        <family val="2"/>
        <scheme val="minor"/>
      </rPr>
      <t xml:space="preserve">
</t>
    </r>
  </si>
  <si>
    <r>
      <rPr>
        <b/>
        <sz val="12"/>
        <color theme="1"/>
        <rFont val="Calibri"/>
        <family val="2"/>
        <scheme val="minor"/>
      </rPr>
      <t xml:space="preserve">EMSuite SaaS: Software-as-a-Service with HW Options
</t>
    </r>
    <r>
      <rPr>
        <sz val="12"/>
        <color theme="1"/>
        <rFont val="Calibri"/>
        <family val="2"/>
        <scheme val="minor"/>
      </rPr>
      <t xml:space="preserve">Software: SaaS may be installed on customer MS Azure, or Ellab's MS Azure Cloud.  
►Choose appropriate software size with appropriate support plan (Essential or Compliant). (required). 
►Choose Ellab MS Azure Cloud Hosting if Ellab is providing Cloud. Optional, but very common
►Choose appropriate Remote Software Installation (required for Client Tenant, not required if Ellab Cloud
►Choose additional Options as necessary
</t>
    </r>
    <r>
      <rPr>
        <i/>
        <sz val="12"/>
        <color theme="1"/>
        <rFont val="Calibri"/>
        <family val="2"/>
        <scheme val="minor"/>
      </rPr>
      <t>*SaaS &amp; Lease: After the initial 12 months, the contract will automatically renew annually unless either part provides notice a minimum of 90 days prior to the next renewal date.</t>
    </r>
  </si>
  <si>
    <r>
      <t xml:space="preserve">HW Options: </t>
    </r>
    <r>
      <rPr>
        <sz val="12"/>
        <color theme="1"/>
        <rFont val="Calibri"/>
        <family val="2"/>
        <scheme val="minor"/>
      </rPr>
      <t xml:space="preserve">Often split between Purchase and Lease. Region purchases hardware and then either sells, leases, or rents to their customer. </t>
    </r>
    <r>
      <rPr>
        <b/>
        <sz val="12"/>
        <color theme="1"/>
        <rFont val="Calibri"/>
        <family val="2"/>
        <scheme val="minor"/>
      </rPr>
      <t xml:space="preserve">
</t>
    </r>
    <r>
      <rPr>
        <sz val="12"/>
        <color theme="1"/>
        <rFont val="Calibri"/>
        <family val="2"/>
        <scheme val="minor"/>
      </rPr>
      <t xml:space="preserve">►HW Purchase (50% of the time)
►HW Lease (50% of the time)
</t>
    </r>
    <r>
      <rPr>
        <i/>
        <sz val="12"/>
        <color theme="1"/>
        <rFont val="Calibri"/>
        <family val="2"/>
        <scheme val="minor"/>
      </rPr>
      <t>*SaaS &amp; Lease: After the initial 12 months, the contract will automatically renew annually unless either part provides notice a minimum of 90 days prior to the next renewal date.</t>
    </r>
  </si>
  <si>
    <r>
      <rPr>
        <b/>
        <sz val="12"/>
        <color theme="1"/>
        <rFont val="Calibri"/>
        <family val="2"/>
        <scheme val="minor"/>
      </rPr>
      <t xml:space="preserve">EMSuite Rental: Month to month
</t>
    </r>
    <r>
      <rPr>
        <sz val="12"/>
        <color theme="1"/>
        <rFont val="Calibri"/>
        <family val="2"/>
        <scheme val="minor"/>
      </rPr>
      <t xml:space="preserve">Software: Monthly Cloud SaaS. Software with Compliant support only. Initial setup is required.
►Choose initial setup (required)
►Choose appropriate size rental software based on maximum quantity of channels needed (required). Standard service plan is included. </t>
    </r>
  </si>
  <si>
    <r>
      <t xml:space="preserve">HW Option:  Sourced from Ellab DACH or Ellab US
</t>
    </r>
    <r>
      <rPr>
        <sz val="12"/>
        <color theme="1"/>
        <rFont val="Calibri"/>
        <family val="2"/>
        <scheme val="minor"/>
      </rPr>
      <t>►HW Rental</t>
    </r>
  </si>
  <si>
    <t>Pricing structure:</t>
  </si>
  <si>
    <r>
      <t>Most of our pricing is based on Channels. 
Examples: 
►Temp sensor = 1 channel
►Temp/RH sensor = 2 channels
►CO</t>
    </r>
    <r>
      <rPr>
        <vertAlign val="subscript"/>
        <sz val="12"/>
        <color theme="1"/>
        <rFont val="Calibri"/>
        <family val="2"/>
        <scheme val="minor"/>
      </rPr>
      <t>2</t>
    </r>
    <r>
      <rPr>
        <sz val="12"/>
        <color theme="1"/>
        <rFont val="Calibri"/>
        <family val="2"/>
        <scheme val="minor"/>
      </rPr>
      <t xml:space="preserve"> = 1 channel</t>
    </r>
  </si>
  <si>
    <t>Example 1)</t>
  </si>
  <si>
    <t>Purchase, new installation</t>
  </si>
  <si>
    <t>Software Purchase</t>
  </si>
  <si>
    <t>Hardware Purchase</t>
  </si>
  <si>
    <t>►Software purchase with max # of channels</t>
  </si>
  <si>
    <t xml:space="preserve">They going RF, PoE, RF-DC or Hybrid. </t>
  </si>
  <si>
    <t>►Remote software Installation</t>
  </si>
  <si>
    <t xml:space="preserve">Choose appropriate AP, Transmitters, Sensors, and Accessories. </t>
  </si>
  <si>
    <t>►Software Maintenance and Service Agreement (Essential / Compliant), Annual Subscription</t>
  </si>
  <si>
    <t>Local:</t>
  </si>
  <si>
    <t xml:space="preserve">Optional: </t>
  </si>
  <si>
    <t>Labor</t>
  </si>
  <si>
    <t>Premium support</t>
  </si>
  <si>
    <t>Advanced software options: Ellab Connect</t>
  </si>
  <si>
    <t>Example 2)</t>
  </si>
  <si>
    <t>SaaS, Customer Tenant, Purchase Hardware</t>
  </si>
  <si>
    <t>SaaS Software, Customer Tenant</t>
  </si>
  <si>
    <t>►Choose appropriate size and support type (Essential or Compliant).</t>
  </si>
  <si>
    <t>Example 3)</t>
  </si>
  <si>
    <t>SaaS, Ellab Tenant, Lease Hardware</t>
  </si>
  <si>
    <t>SaaS Software, Ellab Tenant</t>
  </si>
  <si>
    <t>Hardware Lease</t>
  </si>
  <si>
    <t>►Ellab MS Azure Cloud Hosting</t>
  </si>
  <si>
    <t>Example 4)</t>
  </si>
  <si>
    <t>Rental, Software &amp; Hardware</t>
  </si>
  <si>
    <t>Software Rental</t>
  </si>
  <si>
    <t>Hardware Rental</t>
  </si>
  <si>
    <t>►Software Startup fee</t>
  </si>
  <si>
    <t>►Cloud Monthly Subscription, or Rental Laptop</t>
  </si>
  <si>
    <t>Ellab Offices to purchase TVP and "lease" it themselves</t>
  </si>
  <si>
    <t>Ellab Monitoring Solutions</t>
  </si>
  <si>
    <t>Parts List: TrackView Pro and EMSuite</t>
  </si>
  <si>
    <t>Monitoring Pricing Ver. 1.7 - Sept 2022</t>
  </si>
  <si>
    <t>Dkk/$</t>
  </si>
  <si>
    <t>Type Designation</t>
  </si>
  <si>
    <t>Ellab TrackView Access Point</t>
  </si>
  <si>
    <t>Ellab TrackView Pro Network Access Point - 868MHz</t>
  </si>
  <si>
    <t>Ellab TrackView Pro Network Access Point - 915MHz</t>
  </si>
  <si>
    <t>Ellab TrackView Pro Network Access Point - 920MHz</t>
  </si>
  <si>
    <t>Ellab Alarm Units</t>
  </si>
  <si>
    <t>TVP8254</t>
  </si>
  <si>
    <t>TrackView Network Text Alert (SMS module) (Australia only)</t>
  </si>
  <si>
    <t>TVP8252</t>
  </si>
  <si>
    <t>TrackView Network Text Alert (SMS module) 4G Version</t>
  </si>
  <si>
    <t>TVP8253</t>
  </si>
  <si>
    <t>TrackView Network Text Alert (SMS module) 4G Version North American Version</t>
  </si>
  <si>
    <t>Ellab TrackView Pro Wireless RF Transmitters</t>
  </si>
  <si>
    <t>TVP7341</t>
  </si>
  <si>
    <t>Ellab TrackView Pro Smart RF Transmitter - 868MHz</t>
  </si>
  <si>
    <t>TVP7342</t>
  </si>
  <si>
    <t>Ellab TrackView Pro Smart RF Transmitter - 915MHz</t>
  </si>
  <si>
    <t>TVP7343</t>
  </si>
  <si>
    <t>Ellab TrackView Pro Smart RF Transmitter - 920MHz</t>
  </si>
  <si>
    <t>Ellab TrackView Pro Ethernet (PoE) Transmitters</t>
  </si>
  <si>
    <t>TVP3841</t>
  </si>
  <si>
    <t>Ellab TrackView Pro Smart PoE Transmitter - 868MHz</t>
  </si>
  <si>
    <t>TVP3842</t>
  </si>
  <si>
    <t>Ellab TrackView Pro Smart PoE Transmitter - 915MHz</t>
  </si>
  <si>
    <t>TVP3843</t>
  </si>
  <si>
    <t>Ellab TrackView Pro Smart PoE Transmitter - 920MHz</t>
  </si>
  <si>
    <t>TVP8541</t>
  </si>
  <si>
    <t>Ellab TrackView Pro Trial Kit - 868MHz</t>
  </si>
  <si>
    <t>TVP8542</t>
  </si>
  <si>
    <t>Ellab TrackView Pro Trial Kit - 915MHz</t>
  </si>
  <si>
    <t>TVP8543</t>
  </si>
  <si>
    <t>Ellab TrackView Pro Trial Kit - 920MHz</t>
  </si>
  <si>
    <t>TVP8700</t>
  </si>
  <si>
    <t>Ellab Smart Sensor with integrated PT1000 Temperature probe -20°C to +60°C</t>
  </si>
  <si>
    <t>TVP8703</t>
  </si>
  <si>
    <t>Ellab Smart Sensor PT1000 -200°C to +250°C, 3 metre, tip 100mm x ø4mm, standard</t>
  </si>
  <si>
    <t>TVP8705</t>
  </si>
  <si>
    <t>Ellab Smart Sensor PT1000 -200°C to +250°C, 5 metre, tip 100mm x ø4mm, standard</t>
  </si>
  <si>
    <t>TVP8400</t>
  </si>
  <si>
    <t>Ellab Smart Sensor with integrated Temperature &amp; Humidity probe</t>
  </si>
  <si>
    <t>TVP7474</t>
  </si>
  <si>
    <t>Smart Connector for Rotronic sensor</t>
  </si>
  <si>
    <t>J115</t>
  </si>
  <si>
    <t>Rotronic HC2 RH/T Probe</t>
  </si>
  <si>
    <t>Y527</t>
  </si>
  <si>
    <t>EXT Cable For Rotronic HC2 Probe 2M Cable</t>
  </si>
  <si>
    <t>Y528</t>
  </si>
  <si>
    <t>EXT Cable For Rotronic HC2 Probe 5M Cable</t>
  </si>
  <si>
    <t>TVP3303</t>
  </si>
  <si>
    <t>Door switch</t>
  </si>
  <si>
    <r>
      <t>Smart Connector for Vaisala CO</t>
    </r>
    <r>
      <rPr>
        <vertAlign val="subscript"/>
        <sz val="12"/>
        <color theme="1"/>
        <rFont val="Calibri"/>
        <family val="2"/>
        <scheme val="minor"/>
      </rPr>
      <t>2</t>
    </r>
    <r>
      <rPr>
        <sz val="12"/>
        <color theme="1"/>
        <rFont val="Calibri"/>
        <family val="2"/>
        <scheme val="minor"/>
      </rPr>
      <t xml:space="preserve"> sensor (Requires external Power supply)</t>
    </r>
  </si>
  <si>
    <t>Vaisala CO2 Sensor 0-5% 1.5M Cable - Includes Calibration Certificate</t>
  </si>
  <si>
    <t>Vaisala CO2 Sensor 0-5% 3M Cable - Includes Calibration Certificate</t>
  </si>
  <si>
    <t>Vaisala CO2 Sensor 0-5% 5M Cable - Includes Calibration Certificate</t>
  </si>
  <si>
    <t>Vaisala CO2 Sensor 0-10% 1.5M Cable - Includes Calibration Certificate</t>
  </si>
  <si>
    <t>Vaisala CO2 Sensor 0-10% 3M Cable - Includes Calibration Certificate</t>
  </si>
  <si>
    <t>Vaisala CO2 Sensor 0-10% 5M Cable - Includes Calibration Certificate</t>
  </si>
  <si>
    <t>J247-20-02</t>
  </si>
  <si>
    <t>Vaisala CO2 Sensor 0-20% 1.5M Cable - Includes Calibration Certificate</t>
  </si>
  <si>
    <t>J247-20-02-3</t>
  </si>
  <si>
    <t>Vaisala CO2 Sensor 0-20% 3M Cable - Includes Calibration Certificate</t>
  </si>
  <si>
    <t>TVP3750</t>
  </si>
  <si>
    <t>Ellab Smart Sensor with Differential Pressure ±100PA,
with LEMO air connector for ø6mm tube</t>
  </si>
  <si>
    <t>TVP3712</t>
  </si>
  <si>
    <t>Ellab Smart Sensor with Differential Pressure ±1250PA,
with LEMO air connector for ø6mm tube</t>
  </si>
  <si>
    <t>TVP2420</t>
  </si>
  <si>
    <t>Analog Input 4-20mA</t>
  </si>
  <si>
    <t>TVP2410</t>
  </si>
  <si>
    <t>Analog Input 0-10V</t>
  </si>
  <si>
    <t>TVP3400</t>
  </si>
  <si>
    <t>Digital Input</t>
  </si>
  <si>
    <t>TVP3600</t>
  </si>
  <si>
    <t>Digital Output (Only with POE)</t>
  </si>
  <si>
    <t>J202-07</t>
  </si>
  <si>
    <t>Air Flow Sensor 0-5m/s</t>
  </si>
  <si>
    <t>J189-07</t>
  </si>
  <si>
    <t>Air Flow Sensor 0-10m/s</t>
  </si>
  <si>
    <t>J211-07</t>
  </si>
  <si>
    <t>Air Flow Sensor 0-20m/s</t>
  </si>
  <si>
    <t>33080001</t>
  </si>
  <si>
    <t>Magnetic Mounting Bracket for TVP Transmitter</t>
  </si>
  <si>
    <t>Additional Accessories &amp; Sensors to be looked into and added:</t>
  </si>
  <si>
    <t>Batteries</t>
  </si>
  <si>
    <t>Alkaline &amp; Lithium options</t>
  </si>
  <si>
    <t>Magnetic Mounts</t>
  </si>
  <si>
    <t>Magnetic cable ties</t>
  </si>
  <si>
    <t>Alarm beacons</t>
  </si>
  <si>
    <t>Alarm buzzers</t>
  </si>
  <si>
    <t>Auto diallers?</t>
  </si>
  <si>
    <t>Analox Sensor range</t>
  </si>
  <si>
    <t>CO2 options + Alarm units</t>
  </si>
  <si>
    <t>Other gas options O2, CO, H2 etc + alarm units</t>
  </si>
  <si>
    <t>Alternative dp units</t>
  </si>
  <si>
    <t>Replacement wall mounting bracket</t>
  </si>
  <si>
    <t>Ellab Smart Sensor complete with Digital Door contact on 3 metre cable</t>
  </si>
  <si>
    <t>Competitors are betweeen €40 - €50</t>
  </si>
  <si>
    <t>Ellab Smart Sensor with Analog Input 4-20mA</t>
  </si>
  <si>
    <t>Ellab Smart Sensor with Analog Input 0-10V</t>
  </si>
  <si>
    <t>Ellab Smart Sensor with Digital Input</t>
  </si>
  <si>
    <t>Ellab Smart Sensor with Digital Output</t>
  </si>
  <si>
    <t>RMS Accessories</t>
  </si>
  <si>
    <t>Parts List: EMSuite SW Purchase</t>
  </si>
  <si>
    <t>Effective from June 2026 to December 31st 2026</t>
  </si>
  <si>
    <t>RRP €</t>
  </si>
  <si>
    <t>Characters</t>
  </si>
  <si>
    <t>Step 1 for New Systems: Choose Software Size</t>
  </si>
  <si>
    <t xml:space="preserve">EMSuite Purchase: Based on channel size </t>
  </si>
  <si>
    <t xml:space="preserve">►One time fee. If expanding, provide credit for existing system size and sell whatever size they need to upgrade to. Original License Key and Invoice Number required. Charge install fee for upgrades as well. 
►Software can be installed On-Premises, or in MS Azure
►Unlimited Users
►Mandatory: Choose appropriate support plan. Essential for Non-Validated, Compliant for Validated
►Software includes Part 11 functionality, but requires Compliant Service Plan to receive validation documentation 
►Allows for use of Mobile APP with either service plan
►Includes Web API (Rest API). The EMSuite Web Application Program Interface connects to external systems such as LIMS systems. Only allows for data to go from EMSuite to that system. 
►1 primary license included. Primary software license will be the size selected below. 
►Up to 2 test software licenses available upon request. Must notify ordering if these are required. These are for having a Test environment and a Validation environment. Each will have up to 10 channels max. Charge install fee for each instance, and install fee for each future upgrade. </t>
  </si>
  <si>
    <t>EMSuite Software Purchase: Up to 10 Channels</t>
  </si>
  <si>
    <t>EMSuite Software Purchase: Up to 25 Channels</t>
  </si>
  <si>
    <t>EMSuite Software Purchase: Up to 50 Channels</t>
  </si>
  <si>
    <t>EMSuite Software Purchase: Up to 75 Channels</t>
  </si>
  <si>
    <t>EMSuite Software Purchase: Up to 100 Channels</t>
  </si>
  <si>
    <t>EMSuite Software Purchase: Up to 150 Channels</t>
  </si>
  <si>
    <t>EMSuite Software Purchase: Up to 200 Channels</t>
  </si>
  <si>
    <t>EMSuite Software Purchase: Up to 250 Channels</t>
  </si>
  <si>
    <t>EMSuite Software Purchase: Up to 300 Channels</t>
  </si>
  <si>
    <t>EMSuite Software Purchase: Up to 400 Channels</t>
  </si>
  <si>
    <t>EMSuite Software Purchase: Up to 500 Channels</t>
  </si>
  <si>
    <t>EMSuite Software Purchase: Up to 750 Channels</t>
  </si>
  <si>
    <t>EMSuite Software Purchase: Up to 1000 Channels</t>
  </si>
  <si>
    <t>EMSuite Software Purchase: Up to 1250 Channels</t>
  </si>
  <si>
    <t>EMSuite Software Purchase: Up to 1500 Channels</t>
  </si>
  <si>
    <t>EMSuite Software Purchase: Up to 2000 Channels</t>
  </si>
  <si>
    <t>EMSuite Software Purchase: Up to 2500 Channels</t>
  </si>
  <si>
    <t>EMSuite Software Purchase: Up to 5000 Channels</t>
  </si>
  <si>
    <t>EMSuite Software Purchase: Up to 7500 Channels</t>
  </si>
  <si>
    <t>EMSuite Software Purchase: Up to 10000 Channels</t>
  </si>
  <si>
    <t>EMSuite Software Purchase: Up to 15000 Channels</t>
  </si>
  <si>
    <t>Step 2 for New Systems: Choose the appropriate required support plan</t>
  </si>
  <si>
    <t>Essential Support Plan: Mandatory Annual Support Plan for Non-Validated customers</t>
  </si>
  <si>
    <r>
      <rPr>
        <sz val="12"/>
        <color rgb="FF000000"/>
        <rFont val="Calibri"/>
        <family val="2"/>
        <scheme val="minor"/>
      </rPr>
      <t xml:space="preserve">Required annual fee: non-validated system 
</t>
    </r>
    <r>
      <rPr>
        <b/>
        <sz val="12"/>
        <color rgb="FF000000"/>
        <rFont val="Calibri"/>
        <family val="2"/>
        <scheme val="minor"/>
      </rPr>
      <t>Agreement includes: 1 year of</t>
    </r>
    <r>
      <rPr>
        <sz val="12"/>
        <color rgb="FF000000"/>
        <rFont val="Calibri"/>
        <family val="2"/>
        <scheme val="minor"/>
      </rPr>
      <t xml:space="preserve">
</t>
    </r>
    <r>
      <rPr>
        <sz val="12"/>
        <color rgb="FF000000"/>
        <rFont val="Calibri"/>
        <family val="2"/>
      </rPr>
      <t>▪B</t>
    </r>
    <r>
      <rPr>
        <sz val="12"/>
        <color rgb="FF000000"/>
        <rFont val="Calibri"/>
        <family val="2"/>
        <scheme val="minor"/>
      </rPr>
      <t xml:space="preserve">asic software updates (minor updates and bug fixes) with up to 4 upgrades anually
▪Support during local office hours (application and technical support). 
▪1 year subscription to the Mobile APP
*If expanding, provide credit for existing system size and sell whatever size they need to upgrade to. Original License Key and Invoice Number required.
</t>
    </r>
  </si>
  <si>
    <t>1-yr: EMSuite Essential Support Plan: ≤ 10 Channels</t>
  </si>
  <si>
    <t>1-yr: EMSuite Essential Support Plan: ≤ 25 Channels</t>
  </si>
  <si>
    <t>1-yr: EMSuite Essential Support Plan: ≤ 50 Channels</t>
  </si>
  <si>
    <t xml:space="preserve">1-yr: EMSuite Essential Support Plan: ≤ 75 Channels </t>
  </si>
  <si>
    <t>1-yr: EMSuite Essential Support Plan: ≤ 100 Channels</t>
  </si>
  <si>
    <t>1-yr: EMSuite Essential Support Plan: ≤ 150 Channels</t>
  </si>
  <si>
    <t>1-yr: EMSuite Essential Support Plan: ≤ 200 Channels</t>
  </si>
  <si>
    <t>1-yr: EMSuite Essenital Support Plan: ≤ 250 Channels</t>
  </si>
  <si>
    <t>1-yr: EMSuite Essential Support Plan: ≤ 300 Channels</t>
  </si>
  <si>
    <t>1-yr: EMSuite Essential Support Plan: ≤ 400 Channels</t>
  </si>
  <si>
    <t>1-yr: EMSuite Essential Support Plan: ≤ 500 Channels</t>
  </si>
  <si>
    <t>1-yr: EMSuite Essential Support Plan: ≤ 750 Channels</t>
  </si>
  <si>
    <t>1-yr: EMSuite Essential Support Plan: ≤ 1000 Channels</t>
  </si>
  <si>
    <t>1-yr: EMSuite Essential Support Plan: ≤ 1250 Channels</t>
  </si>
  <si>
    <t>1-yr: EMSuite Essential Support Plan: ≤ 1500 Channels</t>
  </si>
  <si>
    <t>1-yr: EMSuite Essential Support Plan: ≤ 2000 Channels</t>
  </si>
  <si>
    <t>1-yr: EMSuite Essential Support Plan: ≤ 2500 Channels</t>
  </si>
  <si>
    <t>1-yr: EMSuite Essential Support Plan: ≤ 5000 Channels</t>
  </si>
  <si>
    <t>1-yr: EMSuite Essential Support Plan: ≤ 7500 Channels</t>
  </si>
  <si>
    <t>1-yr: EMSuite Essential Support Plan: ≤ 10000 Channels</t>
  </si>
  <si>
    <t>1-yr: EMSuite Essential Support Plan: ≤ 15000 Channels</t>
  </si>
  <si>
    <t>Compliant Support Plan: Mandatory Annual Support Plan for Validated Customers</t>
  </si>
  <si>
    <r>
      <rPr>
        <sz val="12"/>
        <color rgb="FF000000"/>
        <rFont val="Calibri"/>
        <family val="2"/>
        <scheme val="minor"/>
      </rPr>
      <t xml:space="preserve">Required annual fee: Validated system
</t>
    </r>
    <r>
      <rPr>
        <b/>
        <sz val="12"/>
        <color rgb="FF000000"/>
        <rFont val="Calibri"/>
        <family val="2"/>
        <scheme val="minor"/>
      </rPr>
      <t>Agreement includes: 1 year of</t>
    </r>
    <r>
      <rPr>
        <sz val="12"/>
        <color rgb="FF000000"/>
        <rFont val="Calibri"/>
        <family val="2"/>
        <scheme val="minor"/>
      </rPr>
      <t xml:space="preserve">
</t>
    </r>
    <r>
      <rPr>
        <sz val="12"/>
        <color rgb="FF000000"/>
        <rFont val="Calibri"/>
        <family val="2"/>
      </rPr>
      <t>▪Validation Documentation with each release
▪So</t>
    </r>
    <r>
      <rPr>
        <sz val="12"/>
        <color rgb="FF000000"/>
        <rFont val="Calibri"/>
        <family val="2"/>
        <scheme val="minor"/>
      </rPr>
      <t>ftware updates (up to 4 x per year), and IQ of software 
▪Support during local office hours (application and technical support).
▪1 year subscription to the Mobile APP
*If expanding, provide credit for existing system size and sell whatever size they need to upgrade to. Original License Key and Invoice Number required.</t>
    </r>
  </si>
  <si>
    <t>1-yr: EMSuite Compliant Support Plan: ≤ 10 Channels</t>
  </si>
  <si>
    <t>1-yr: EMSuite Compliant Support Plan: ≤ 25 Channels</t>
  </si>
  <si>
    <t>1-yr: EMSuite Compliant Support Plan: ≤ 50 Channels</t>
  </si>
  <si>
    <t>1-yr: EMSuite Compliant Support Plan: ≤ 75 Channels</t>
  </si>
  <si>
    <t>1-yr: EMSuite Compliant Support Plan: ≤ 100 Channels</t>
  </si>
  <si>
    <t>1-yr: EMSuite Compliant Support Plan: ≤ 150 Channels</t>
  </si>
  <si>
    <t>1-yr: EMSuite Compliant Support Plan: ≤ 200 Channels</t>
  </si>
  <si>
    <t>1-yr: EMSuite Compliant Support Plan: ≤ 250 Channels</t>
  </si>
  <si>
    <t>1-yr: EMSuite Compliant Support Plan: ≤ 300 Channels</t>
  </si>
  <si>
    <t>1-yr: EMSuite Compliant Support Plan: ≤ 400 Channels</t>
  </si>
  <si>
    <t>1-yr: EMSuite Compliant Support Plan: ≤ 500 Channels</t>
  </si>
  <si>
    <t>1-yr: EMSuite Compliant Support Plan: ≤ 750 Channels</t>
  </si>
  <si>
    <t>1-yr: EMSuite Compliant Support Plan: ≤ 1000 Channels</t>
  </si>
  <si>
    <t>1-yr: EMSuite Compliant Support Plan: ≤ 1250 Channels</t>
  </si>
  <si>
    <t>1-yr: EMSuite Compliant Support Plan: ≤ 1500 Channels</t>
  </si>
  <si>
    <t>1-yr: EMSuite Compliant Support Plan: ≤ 2000 Channels</t>
  </si>
  <si>
    <t>1-yr: EMSuite Compliant Support Plan: ≤ 2500 Channels</t>
  </si>
  <si>
    <t>1-yr: EMSuite Compliant Support Plan: ≤ 5000 Channels</t>
  </si>
  <si>
    <t>1-yr: EMSuite Compliant Support Plan: ≤ 7500 Channels</t>
  </si>
  <si>
    <t>1-yr: EMSuite Compliant Support Plan: ≤ 10000 Channels</t>
  </si>
  <si>
    <t>1-yr: EMSuite Compliant Support Plan: ≤ 15000 Channels</t>
  </si>
  <si>
    <t>Step 3 for New Systems: Add DK software installation costs (Optional)</t>
  </si>
  <si>
    <t xml:space="preserve">Ellab EMSuite Purchase Software Installation services: One time fee 							</t>
  </si>
  <si>
    <t xml:space="preserve">One time fee. Services to be performed by Ellab A/S Denmark headquarters SW Support Team. </t>
  </si>
  <si>
    <t>Remote EMSuite Purchase Software installation by Ellab DK SW Support Team (2hrs)</t>
  </si>
  <si>
    <t>Remote EMSuite Purchase Software installation by DK SW Team, w/ SW IQ execution. SQL Express (2hrs)</t>
  </si>
  <si>
    <t>Remote EMSuite Purchase Software installation by DK SW Team, w/ SW IQ execution. Cust SQL (2.5hrs)</t>
  </si>
  <si>
    <t>Local services are AN UPFRONT COST. They need to be assessed locally. Please use appropriate item numbers, but add you own price levels which suit your profitability requirements.</t>
  </si>
  <si>
    <t>Step 4 for New Systems: Choose other optional adders</t>
  </si>
  <si>
    <t>Premium Remote Support in English</t>
  </si>
  <si>
    <t xml:space="preserve">Local region is 1st line support. DK is 2nd line support during DK business hours (CET). Customer must always contact their local team as the 1st line of support, which if unresolved can be escallated. *Requires signed valid contract 
</t>
  </si>
  <si>
    <t>Add On: 1-yr EMSuite Premium Support Plan: ≤ 100 Channels</t>
  </si>
  <si>
    <t>Add On: 1-yr EMSuite Premium Support Plan: ≤ 250 Channels</t>
  </si>
  <si>
    <t>Add On: 1-yr EMSuite Premium Support Plan: ≤ 500 Channels</t>
  </si>
  <si>
    <t>Add On: 1-yr EMSuite Premium Support Plan: ≤ 1000 Channels</t>
  </si>
  <si>
    <t>Add On: 1-yr EMSuite Premium Support Plan: ≤ 2500 Channels</t>
  </si>
  <si>
    <t>Ellab Connect (Formerly Communication Hub): OPC-UA, Modbus TCP-IP licence:</t>
  </si>
  <si>
    <t xml:space="preserve">Ellab Connect is an independent software provided by Ellab. It has both OPC-UA and Modbus TCP-IP connection capabilities. 
OPC-UA: This could be a connection to their existing SCADA and BMS (building managment system) or other facility systems which gather and display information for customers. Only allows for data to go from EMSuite to that system. 
Modbus TCP-IP: This is required to connect 3rd party items to EMSuite such as particle counters and light towers. </t>
  </si>
  <si>
    <t xml:space="preserve">Ellab Connect Software Purchase: OPC-UA / Modbus TCP-IP Functionality Included </t>
  </si>
  <si>
    <t>Other items:</t>
  </si>
  <si>
    <t xml:space="preserve">Migration of EMSuite </t>
  </si>
  <si>
    <t>Existing customers may want to have the software moved. This could be on-premises to their MS Azure or Ellab's MS Azure. Could be from Ellab's MS Azure to on-premises</t>
  </si>
  <si>
    <t>Remote EMSuite migration by DK SW Team, w/SW IQ execution. (Max 8hrs)</t>
  </si>
  <si>
    <t>New</t>
  </si>
  <si>
    <t>SaaS Factor</t>
  </si>
  <si>
    <t>Annual Conversion</t>
  </si>
  <si>
    <t>Cost of Capital</t>
  </si>
  <si>
    <t>Parts List: EMSuite SaaS SW</t>
  </si>
  <si>
    <t>Mandatory 3 year initial agreement</t>
  </si>
  <si>
    <t xml:space="preserve">Customer Cloud SaaS - Client Tenant (Only MS Azure accepted) </t>
  </si>
  <si>
    <t>Software &amp; Support &gt; Installation &gt; Options</t>
  </si>
  <si>
    <t>Ellab Cloud SaaS - Ellab MS Azure</t>
  </si>
  <si>
    <t>Software &amp; Support &gt; Ellab MS Azure &gt; Options</t>
  </si>
  <si>
    <t>Ellab Cloud SaaS and Hardware Lease</t>
  </si>
  <si>
    <t xml:space="preserve">Optional: System-as-a-Service. Providing both software and hardware on an annual lease. If offering a hardware lease with software SaaS, your region will need to purchase the hardware directly that you plan on leasing. </t>
  </si>
  <si>
    <t>Ellab Ordering Code</t>
  </si>
  <si>
    <t>Step 1: Choose SaaS based on Essential or Compliant and system size</t>
  </si>
  <si>
    <t xml:space="preserve">EMSuite SaaS w/ Mandatory annual Essential Support Package - Non validated </t>
  </si>
  <si>
    <r>
      <t xml:space="preserve">Includes EMSuite based on max channels and Essential Support Plan - non validated 
*Ellab MS Azure Tenant is not included in this pricing, please add the appropriate part number if an Ellab MS Azure is required. 
*Charge installation if on customer tenant, no installation required if on Ellab Azure. 
When customers need to upgrade from one size to another, give a full credit for the original sale and sell the new part number. 
</t>
    </r>
    <r>
      <rPr>
        <b/>
        <sz val="12"/>
        <color theme="1"/>
        <rFont val="Calibri"/>
        <family val="2"/>
        <scheme val="minor"/>
      </rPr>
      <t>Agreement includes: 1 year of</t>
    </r>
    <r>
      <rPr>
        <sz val="12"/>
        <color theme="1"/>
        <rFont val="Calibri"/>
        <family val="2"/>
        <scheme val="minor"/>
      </rPr>
      <t xml:space="preserve">
▪Basic software updates (minor updates and bug fixes) with up to 4 upgrades anually
▪Support during local office hours (application and technical support). 
▪Mobile APP
*If expanding, provide credit for existing system size and sell whatever size they need to upgrade to. Original License Key and Invoice Number required.
</t>
    </r>
    <r>
      <rPr>
        <b/>
        <sz val="12"/>
        <color theme="1"/>
        <rFont val="Calibri"/>
        <family val="2"/>
        <scheme val="minor"/>
      </rPr>
      <t xml:space="preserve"> </t>
    </r>
  </si>
  <si>
    <r>
      <t xml:space="preserve">1-yr SaaS: EMSuite Annual Subscription, w/ Ellab Essential Support: </t>
    </r>
    <r>
      <rPr>
        <sz val="12"/>
        <color theme="1"/>
        <rFont val="Times New Roman"/>
        <family val="1"/>
      </rPr>
      <t>≤</t>
    </r>
    <r>
      <rPr>
        <sz val="12"/>
        <color theme="1"/>
        <rFont val="Calibri"/>
        <family val="2"/>
        <scheme val="minor"/>
      </rPr>
      <t xml:space="preserve"> 10 Channels </t>
    </r>
  </si>
  <si>
    <t xml:space="preserve">1-yr SaaS: EMSuite Annual Subscription, w/ Ellab Essential Support: ≤ 25 Channels </t>
  </si>
  <si>
    <t xml:space="preserve">1-yr SaaS: EMSuite Annual Subscription, w/ Ellab Essential Support: ≤ 50 Channels </t>
  </si>
  <si>
    <t xml:space="preserve">1-yr SaaS: EMSuite Annual Subscription, w/ Ellab Essential Support: ≤ 75 Channels </t>
  </si>
  <si>
    <t xml:space="preserve">1-yr SaaS: EMSuite Annual Subscription, w/ Ellab Essential Support: ≤ 100 Channels </t>
  </si>
  <si>
    <t xml:space="preserve">1-yr SaaS: EMSuite Annual Subscription, w/ Ellab Essential Support: ≤ 150 Channels </t>
  </si>
  <si>
    <t xml:space="preserve">1-yr SaaS: EMSuite Annual Subscription, w/ Ellab Essential Support: ≤ 200 Channels </t>
  </si>
  <si>
    <t xml:space="preserve">1-yr SaaS: EMSuite Annual Subscription, w/ Ellab Essential Support: ≤ 250 Channels </t>
  </si>
  <si>
    <t xml:space="preserve">1-yr SaaS: EMSuite Annual Subscription, w/ Ellab Essential Support: ≤ 300 Channels </t>
  </si>
  <si>
    <t xml:space="preserve">1-yr SaaS: EMSuite Annual Subscription, w/ Ellab Essential Support: ≤ 400 Channels </t>
  </si>
  <si>
    <t xml:space="preserve">1-yr SaaS: EMSuite Annual Subscription, w/ Ellab Essential Support: ≤ 500 Channels </t>
  </si>
  <si>
    <t xml:space="preserve">1-yr SaaS: EMSuite Annual Subscription, w/ Ellab Essential Support: ≤ 750 Channels </t>
  </si>
  <si>
    <t xml:space="preserve">1-yr SaaS: EMSuite Annual Subscription, w/ Ellab Essential Support: ≤ 1000 Channels </t>
  </si>
  <si>
    <t xml:space="preserve">1-yr SaaS: EMSuite Annual Subscription, w/ Ellab Essential Support: ≤ 1250 Channels </t>
  </si>
  <si>
    <t xml:space="preserve">1-yr SaaS: EMSuite Annual Subscription, w/ Ellab Essential Support: ≤ 1500 Channels </t>
  </si>
  <si>
    <t xml:space="preserve">1-yr SaaS: EMSuite Annual Subscription, w/ Ellab Essential Support: ≤ 2000 Channels </t>
  </si>
  <si>
    <t xml:space="preserve">1-yr SaaS: EMSuite Annual Subscription, w/ Ellab Essential Support: ≤ 2500 Channels </t>
  </si>
  <si>
    <t xml:space="preserve">1-yr SaaS: EMSuite Annual Subscription, w/ Ellab Essential Support: ≤ 5000 Channels </t>
  </si>
  <si>
    <t xml:space="preserve">1-yr SaaS: EMSuite Annual Subscription, w/ Ellab Essential Support: ≤ 7500 Channels </t>
  </si>
  <si>
    <t xml:space="preserve">1-yr SaaS: EMSuite Annual Subscription, w/ Ellab Essential Support: ≤ 10000 Channels </t>
  </si>
  <si>
    <t xml:space="preserve">1-yr SaaS: EMSuite Annual Subscription, w/ Ellab Essential Support: ≤ 15000 Channels </t>
  </si>
  <si>
    <t xml:space="preserve">EMSuite SaaS w/ Mandatory annual Compliant Support Package - Validated </t>
  </si>
  <si>
    <r>
      <t xml:space="preserve">Includes EMSuite based on max channels and Essential Support Plan - validated 
*Ellab MS Azure Tenant is not included in this pricing, please add the appropriate part number if an Ellab MS Azure is required. 
*Charge installation if on customer tenant, no installation required if on Ellab Azure. 
When customers need to upgrade from one size to another, give a full credit for the original sale and sell the new part number. 
</t>
    </r>
    <r>
      <rPr>
        <b/>
        <sz val="12"/>
        <color theme="1"/>
        <rFont val="Calibri"/>
        <family val="2"/>
        <scheme val="minor"/>
      </rPr>
      <t>Agreement includes: 1 year of</t>
    </r>
    <r>
      <rPr>
        <sz val="12"/>
        <color theme="1"/>
        <rFont val="Calibri"/>
        <family val="2"/>
        <scheme val="minor"/>
      </rPr>
      <t xml:space="preserve">
▪Validation Documentation with each release
▪Software updates (up to 4 x per year), and IQ of software 
▪Support during local office hours (application and technical support). 
▪1 year subscription to the Mobile APP
*If expanding, provide credit for existing system size and sell whatever size they need to upgrade to. Original License Key and Invoice Number required.
</t>
    </r>
  </si>
  <si>
    <t xml:space="preserve">1-yr SaaS: EMSuite Annual Subscription, w/ Ellab Compliant Support: ≤ 10 Channels </t>
  </si>
  <si>
    <t xml:space="preserve">1-yr SaaS: EMSuite Annual Subscription, w/ Ellab Compliant Support: ≤ 25 Channels </t>
  </si>
  <si>
    <t xml:space="preserve">1-yr SaaS: EMSuite Annual Subscription, w/ Ellab Compliant Support: ≤ 50 Channels </t>
  </si>
  <si>
    <t xml:space="preserve">1-yr SaaS: EMSuite Annual Subscription, w/ Ellab Compliant Support: ≤ 75 Channels </t>
  </si>
  <si>
    <t xml:space="preserve">1-yr SaaS: EMSuite Annual Subscription, w/ Ellab Compliant Support: ≤ 100 Channels </t>
  </si>
  <si>
    <t xml:space="preserve">1-yr SaaS: EMSuite Annual Subscription, w/ Ellab Compliant Support: ≤ 150 Channels </t>
  </si>
  <si>
    <t xml:space="preserve">1-yr SaaS: EMSuite Annual Subscription, w/ Ellab Compliant Support: ≤ 200 Channels </t>
  </si>
  <si>
    <t xml:space="preserve">1-yr SaaS: EMSuite Annual Subscription, w/ Ellab Compliant Support: ≤ 250 Channels </t>
  </si>
  <si>
    <t xml:space="preserve">1-yr SaaS: EMSuite Annual Subscription, w/ Ellab Compliant Support: ≤ 300 Channels </t>
  </si>
  <si>
    <t xml:space="preserve">1-yr SaaS: EMSuite Annual Subscription, w/ Ellab Compliant Support: ≤ 400 Channels </t>
  </si>
  <si>
    <t xml:space="preserve">1-yr SaaS: EMSuite Annual Subscription, w/ Ellab Compliant Support: ≤ 500 Channels </t>
  </si>
  <si>
    <t xml:space="preserve">1-yr SaaS: EMSuite Annual Subscription, w/ Ellab Compliant Support: ≤ 750 Channels </t>
  </si>
  <si>
    <t xml:space="preserve">1-yr SaaS: EMSuite Annual Subscription, w/ Ellab Compliant Support: ≤ 1000 Channels </t>
  </si>
  <si>
    <t xml:space="preserve">1-yr SaaS: EMSuite Annual Subscription, w/ Ellab Compliant Support: ≤ 1250 Channels </t>
  </si>
  <si>
    <t xml:space="preserve">1-yr SaaS: EMSuite Annual Subscription, w/ Ellab Compliant Support: ≤ 1500 Channels </t>
  </si>
  <si>
    <t xml:space="preserve">1-yr SaaS: EMSuite Annual Subscription, w/ Ellab Compliant Support: ≤ 2000 Channels </t>
  </si>
  <si>
    <t xml:space="preserve">1-yr SaaS: EMSuite Annual Subscription, w/ Ellab Compliant Support: ≤ 2500 Channels </t>
  </si>
  <si>
    <t xml:space="preserve">1-yr SaaS: EMSuite Annual Subscription, w/ Ellab Compliant Support: ≤ 5000 Channels </t>
  </si>
  <si>
    <t xml:space="preserve">1-yr SaaS: EMSuite Annual Subscription, w/ Ellab Compliant Support: ≤ 7500 Channels </t>
  </si>
  <si>
    <t xml:space="preserve">1-yr SaaS: EMSuite Annual Subscription, w/ Ellab Compliant Support: ≤ 10000 Channels </t>
  </si>
  <si>
    <t xml:space="preserve">1-yr SaaS: EMSuite Annual Subscription, w/ Ellab Compliant Support: ≤ 15000 Channels </t>
  </si>
  <si>
    <t>Step 2: Choose Cloud hosting if Ellab is providing the cloud tenant</t>
  </si>
  <si>
    <t>Annual Cloud hosting by Ellab in MS Azure add-on fee</t>
  </si>
  <si>
    <r>
      <t xml:space="preserve">Required if quoting full "cloud" solution with Ellab managing the Azure tenant. Client to choose MS Azure data center. 
</t>
    </r>
    <r>
      <rPr>
        <sz val="12"/>
        <color theme="1"/>
        <rFont val="Calibri"/>
        <family val="2"/>
      </rPr>
      <t>▪</t>
    </r>
    <r>
      <rPr>
        <sz val="12"/>
        <color theme="1"/>
        <rFont val="Calibri"/>
        <family val="2"/>
        <scheme val="minor"/>
      </rPr>
      <t>Completely isolated installation on its own MS Azure environment. The best cloud environment available. 
▪Primary and secondary geograpic locations
▪Kuberneties based installation with automatic respawning. 
▪Ellab management of MS Azure. Watchdog for operation, updates, maintenance
*If expanding, provide credit for existing system size and sell whatever size they need to upgrade to. Original License Key and Invoice Number required.</t>
    </r>
  </si>
  <si>
    <t>1-yr Cloud Hosting: Add-on. Ellab MS Azure Cloud tenant for EMSuite SaaS: ≤ 10 Channels</t>
  </si>
  <si>
    <t>1-yr Cloud Hosting: Add-on. Ellab MS Azure Cloud tenant for EMSuite SaaS: ≤ 25 Channels</t>
  </si>
  <si>
    <t>1-yr Cloud Hosting: Add-on. Ellab MS Azure Cloud tenant for EMSuite SaaS: ≤ 50 Channels</t>
  </si>
  <si>
    <t>1-yr Cloud Hosting: Add-on. Ellab MS Azure Cloud tenant for EMSuite SaaS: ≤ 75 Channels</t>
  </si>
  <si>
    <t>1-yr Cloud Hosting: Add-on. Ellab MS Azure Cloud tenant for EMSuite SaaS: ≤ 100 Channels</t>
  </si>
  <si>
    <t>1-yr Cloud Hosting: Add-on. Ellab MS Azure Cloud tenant for EMSuite SaaS: ≤ 150 Channels</t>
  </si>
  <si>
    <t>1-yr Cloud Hosting: Add-on. Ellab MS Azure Cloud tenant for EMSuite SaaS: ≤ 200 Channels</t>
  </si>
  <si>
    <t>1-yr Cloud Hosting: Add-on. Ellab MS Azure Cloud tenant for EMSuite SaaS: ≤ 250 Channels</t>
  </si>
  <si>
    <t>1-yr Cloud Hosting: Add-on. Ellab MS Azure Cloud tenant for EMSuite SaaS: ≤ 300 Channels</t>
  </si>
  <si>
    <t>1-yr Cloud Hosting: Add-on. Ellab MS Azure Cloud tenant for EMSuite SaaS: ≤ 400 Channels</t>
  </si>
  <si>
    <t>1-yr Cloud Hosting: Add-on. Ellab MS Azure Cloud tenant for EMSuite SaaS: ≤ 500 Channels</t>
  </si>
  <si>
    <t>1-yr Cloud Hosting: Add-on. Ellab MS Azure Cloud tenant for EMSuite SaaS: ≤ 750 Channels</t>
  </si>
  <si>
    <t>Released, New pricing</t>
  </si>
  <si>
    <t>1-yr Cloud Hosting: Add-on. Ellab MS Azure Cloud tenant for EMSuite SaaS: ≤ 1000 Channels</t>
  </si>
  <si>
    <t xml:space="preserve">Not released - consult w. Brand Management </t>
  </si>
  <si>
    <t>1-yr Cloud Hosting: Add-on. Ellab MS Azure Cloud tenant for EMSuite SaaS: ≤ 1250 Channels</t>
  </si>
  <si>
    <t>1-yr Cloud Hosting: Add-on. Ellab MS Azure Cloud tenant for EMSuite SaaS: ≤ 1500 Channels</t>
  </si>
  <si>
    <t>1-yr Cloud Hosting: Add-on. Ellab MS Azure Cloud tenant for EMSuite SaaS: ≤ 2000 Channels</t>
  </si>
  <si>
    <t>1-yr Cloud Hosting: Add-on. Ellab MS Azure Cloud tenant for EMSuite SaaS: ≤ 2500 Channels</t>
  </si>
  <si>
    <t>1-yr Cloud Hosting: Add-on. Ellab MS Azure Cloud tenant for EMSuite SaaS: ≤ 5000 Channels</t>
  </si>
  <si>
    <t>1-yr Cloud Hosting: Add-on. Ellab MS Azure Cloud tenant for EMSuite SaaS: ≤ 7500 Channels</t>
  </si>
  <si>
    <t>1-yr Cloud Hosting: Add-on. Ellab MS Azure Cloud tenant for EMSuite SaaS: ≤ 10000 Channels</t>
  </si>
  <si>
    <t>1-yr Cloud Hosting: Add-on. Ellab MS Azure Cloud tenant for EMSuite SaaS: ≤ 15000 Channels</t>
  </si>
  <si>
    <t>Step 3: Choose other services as required</t>
  </si>
  <si>
    <t xml:space="preserve">Ellab EMSuite SaaS Software Installation services: One Time Fee				</t>
  </si>
  <si>
    <r>
      <t xml:space="preserve">Required if installing on </t>
    </r>
    <r>
      <rPr>
        <b/>
        <sz val="12"/>
        <color rgb="FF000000"/>
        <rFont val="Calibri"/>
        <family val="2"/>
        <scheme val="minor"/>
      </rPr>
      <t>customer tenant</t>
    </r>
    <r>
      <rPr>
        <sz val="12"/>
        <color rgb="FF000000"/>
        <rFont val="Calibri"/>
        <family val="2"/>
        <scheme val="minor"/>
      </rPr>
      <t xml:space="preserve">. One time fee. Services performed by Ellab A/S Denmark headquarters SW Support Team. </t>
    </r>
  </si>
  <si>
    <t xml:space="preserve">Remote EMSuite SaaS Software installation by Ellab DK SW Support Team non-validated (2hrs) </t>
  </si>
  <si>
    <t xml:space="preserve">Remote EMSuite SaaS Software installation by Ellab DK SW Team, w/ SW IQ execution. (2hrs) </t>
  </si>
  <si>
    <t>EMSuite Cloud Test Environment</t>
  </si>
  <si>
    <t xml:space="preserve">There are scenarios in which Existing customers would need a small version of EMSuite cloud for testing. 
►Customers may purchase multiple instances to satisfy their internal testing, SOPs, and validation efforts. 
►EMSuite and Cloud hosting are included.
►***This is ONLY for existing customers. This is not an alterantive for the options above. </t>
  </si>
  <si>
    <t xml:space="preserve">1-yr EMSuite SaaS Cloud Test Environment. Ellab MS Azure w. Up to 10 channels. </t>
  </si>
  <si>
    <t xml:space="preserve">1-yr EMSuite SaaS Cloud Test Environment. Ellab MS Azure w. Up to 25 channels. </t>
  </si>
  <si>
    <r>
      <rPr>
        <sz val="12"/>
        <color rgb="FF000000"/>
        <rFont val="Calibri"/>
        <family val="2"/>
        <scheme val="minor"/>
      </rPr>
      <t xml:space="preserve">Required one time setup fee for each non-validated instance. Services performed by Ellab A/S Denmark headquarters SW Support Team. 
►***For those requiring IQ, use the installation fee with IQ from PN: </t>
    </r>
    <r>
      <rPr>
        <b/>
        <sz val="12"/>
        <color rgb="FF000000"/>
        <rFont val="Calibri"/>
        <family val="2"/>
        <scheme val="minor"/>
      </rPr>
      <t>33077111</t>
    </r>
  </si>
  <si>
    <t>EMSuite SaaS Cloud Test Software Installation on Ellab MS Azure</t>
  </si>
  <si>
    <t xml:space="preserve">Local region is 1st line support. DK is 2nd line support during DK business hours (CET). Customer must always contact their local team as the 1st line of support, which if unresolved can be escallated. *Requires signed valid contract </t>
  </si>
  <si>
    <t>Add On: 1-yr EMSuite Premium Service Plan: ≤ 100 Channels</t>
  </si>
  <si>
    <t>Add On: 1-yr EMSuite Premium Service Plan: ≤ 250 Channels</t>
  </si>
  <si>
    <t>Add On: 1-yr EMSuite Premium Service Plan: ≤ 500 Channels</t>
  </si>
  <si>
    <t>Add On: 1-yr EMSuite Premium Service Plan: ≤ 1000 Channels</t>
  </si>
  <si>
    <t>Add On: 1-yr EMSuite Premium Service Plan: ≤ 2500 Channels</t>
  </si>
  <si>
    <t xml:space="preserve">Add On: 1-yr EMSuite Premium Service Plan: Unlimited Channels </t>
  </si>
  <si>
    <t>1-yr: Ellab Connect. OPC-UA / Modbus TCP-IP Functionality Included</t>
  </si>
  <si>
    <t>33016732L</t>
  </si>
  <si>
    <t>Rental Factor: Divide purchase price by this to create monthly rental price</t>
  </si>
  <si>
    <t>Parts List:  EMSuite Rental (Monthly Software Subscription)</t>
  </si>
  <si>
    <t>Order from DACH for EU and US for North America</t>
  </si>
  <si>
    <t>Step 1: Choose startup costs</t>
  </si>
  <si>
    <r>
      <rPr>
        <b/>
        <sz val="16"/>
        <color rgb="FFFFFFFF"/>
        <rFont val="Calibri"/>
        <family val="2"/>
        <scheme val="minor"/>
      </rPr>
      <t>Support services -</t>
    </r>
    <r>
      <rPr>
        <sz val="16"/>
        <color rgb="FFFFFFFF"/>
        <rFont val="Calibri"/>
        <family val="2"/>
        <scheme val="minor"/>
      </rPr>
      <t xml:space="preserve">  Services are AN UPFRONT COST - not intended as an Monthly fee.</t>
    </r>
  </si>
  <si>
    <r>
      <rPr>
        <b/>
        <sz val="12"/>
        <rFont val="Calibri"/>
        <family val="2"/>
        <scheme val="minor"/>
      </rPr>
      <t xml:space="preserve">*Mandatory </t>
    </r>
    <r>
      <rPr>
        <sz val="12"/>
        <rFont val="Calibri"/>
        <family val="2"/>
        <scheme val="minor"/>
      </rPr>
      <t xml:space="preserve">one time software startup fee. 
Requires completed pre-requisites </t>
    </r>
  </si>
  <si>
    <t>Startup of EMSuite rental software, Software IQ execution, shutdown after rental. (3hrs alloted)</t>
  </si>
  <si>
    <t>33077130R</t>
  </si>
  <si>
    <t>Step 2: Choose Ellab Cloud size or Laptop option</t>
  </si>
  <si>
    <t>EMSuite Software Monthly Rental with Compliant Support Plan: Minimum of 1 month</t>
  </si>
  <si>
    <t>►Includes EMSuite with monthly cloud hosting by Ellab in MS Azure
►Software IQ performed at startup. Standard validation documentation package provided as part of Compliant Support - Validated 
►At conclusion of rental, the MS Azure instance will be shut down. The customer is to provide access to an FTP site for Ellab to upload a copy of the SQL database for their data retention.
*Add Startup Costs</t>
  </si>
  <si>
    <t xml:space="preserve">1-mo Rental: EMSuite Cloud w/ Ellab Compliant support. ≤ 10 Channels </t>
  </si>
  <si>
    <t>33913591R</t>
  </si>
  <si>
    <t xml:space="preserve">1-mo Rental: EMSuite Cloud w/ Ellab Compliant support. ≤ 25 Channels </t>
  </si>
  <si>
    <t>33913592R</t>
  </si>
  <si>
    <t>1-mo Rental: EMSuite Cloud w/ Ellab Compliant support. ≤ 50 channels</t>
  </si>
  <si>
    <t>33913593R</t>
  </si>
  <si>
    <t xml:space="preserve">1-mo Rental: EMSuite Cloud w/ Ellab Compliant support. ≤ 75 Channels </t>
  </si>
  <si>
    <t>33913594R</t>
  </si>
  <si>
    <t xml:space="preserve">1-mo Rental: EMSuite Cloud w/ Ellab Compliant support. ≤ 100 Channels </t>
  </si>
  <si>
    <t>33913595R</t>
  </si>
  <si>
    <t xml:space="preserve">1-mo Rental: EMSuite Cloud w/ Ellab Compliant support. ≤ 150 Channels </t>
  </si>
  <si>
    <t>33913596R</t>
  </si>
  <si>
    <t xml:space="preserve">1-mo Rental: EMSuite Cloud w/ Ellab Compliant support. ≤ 200 Channels </t>
  </si>
  <si>
    <t>33913597R</t>
  </si>
  <si>
    <t xml:space="preserve">1-mo Rental: EMSuite Cloud w/ Ellab Compliant support. ≤ 250 Channels </t>
  </si>
  <si>
    <t>33913598R</t>
  </si>
  <si>
    <t xml:space="preserve">1-mo Rental: EMSuite Cloud w/ Ellab Compliant support. ≤ 300 Channels </t>
  </si>
  <si>
    <t>33913599R</t>
  </si>
  <si>
    <t xml:space="preserve">1-mo Rental: EMSuite Cloud w/ Ellab Compliant support. ≤ 400 Channels </t>
  </si>
  <si>
    <t>33913600R</t>
  </si>
  <si>
    <t xml:space="preserve">1-mo Rental: EMSuite Cloud w/ Ellab Compliant support. ≤ 500 Channels </t>
  </si>
  <si>
    <t>33913601R</t>
  </si>
  <si>
    <t>EMSuite on local laptop instead of Ellab Cloud</t>
  </si>
  <si>
    <r>
      <t xml:space="preserve">Needs to be ordered through the appropriate rental hub. Either </t>
    </r>
    <r>
      <rPr>
        <b/>
        <sz val="12"/>
        <color rgb="FF000000"/>
        <rFont val="Calibri"/>
        <family val="2"/>
        <scheme val="minor"/>
      </rPr>
      <t>DACH</t>
    </r>
    <r>
      <rPr>
        <sz val="12"/>
        <color rgb="FF000000"/>
        <rFont val="Calibri"/>
        <family val="2"/>
        <scheme val="minor"/>
      </rPr>
      <t xml:space="preserve"> or </t>
    </r>
    <r>
      <rPr>
        <b/>
        <sz val="12"/>
        <color rgb="FF000000"/>
        <rFont val="Calibri"/>
        <family val="2"/>
        <scheme val="minor"/>
      </rPr>
      <t>US</t>
    </r>
    <r>
      <rPr>
        <sz val="12"/>
        <color rgb="FF000000"/>
        <rFont val="Calibri"/>
        <family val="2"/>
        <scheme val="minor"/>
      </rPr>
      <t>. 
►Includes laptop with EMSuite
►Laptop to be deployed locally. Access point(s) would need to be able to connect directly to the laptop. 
►Software IQ performed at startup. Standard validation documentation package provided as part of Compliant Support
►At conclusion of rental, the customer is to provide access to an FTP site for Ellab to upload a copy of the SQL database for their data retention. 
*Add Startup Costs</t>
    </r>
  </si>
  <si>
    <t>1-mo Rental: Laptop with EMSuite. ≤ 100 Channels</t>
  </si>
  <si>
    <t>33913605R</t>
  </si>
  <si>
    <t xml:space="preserve">Local region is 1st line support. DK is 2nd line support during DK business hours (CET). Customer must always contact their local team as the 1st line of support, which if unresolved can be escallated.
*Requires signed valid contract </t>
  </si>
  <si>
    <t>1-mo Add On: EMSuite Premium Service Plan: ≤ 100 Channels</t>
  </si>
  <si>
    <t>33014710R</t>
  </si>
  <si>
    <t>1-mo Add On: EMSuite Premium Service Plan: ≤ 250 Channels</t>
  </si>
  <si>
    <t>33014725R</t>
  </si>
  <si>
    <t>1-mo Add On: EMSuite Premium Service Plan: ≤ 500 Channels</t>
  </si>
  <si>
    <t>33014750R</t>
  </si>
  <si>
    <t>1-mo Add On: EMSuite Premium Service Plan: ≤ 1000 Channels</t>
  </si>
  <si>
    <t>33014760R</t>
  </si>
  <si>
    <t>1-mo Add On: EMSuite Premium Service Plan: ≤ 2500 Channels</t>
  </si>
  <si>
    <t>33014770R</t>
  </si>
  <si>
    <t xml:space="preserve">1-mo Add On: EMSuite Premium Service Plan: Unlimited Channels </t>
  </si>
  <si>
    <t>33014790R</t>
  </si>
  <si>
    <t>Internal User Only: Not for resale to End Users</t>
  </si>
  <si>
    <t>EMSuite Cloud Demo Environment</t>
  </si>
  <si>
    <t xml:space="preserve">There are scenarios in which Prospective (demo) would need a small version of EMSuite cloud for a short period to test the system prior to purchase. 
►EMSuite and Cloud hosting are included.
►***Software IQ not available for demo sites. 
►***This is for prospective customers. This is not an alterantive for the options above. </t>
  </si>
  <si>
    <t xml:space="preserve">1-mo EMSuite SaaS Cloud Demo Environment. Ellab MS Azure w. Up to 10 channels. </t>
  </si>
  <si>
    <t>33077220R</t>
  </si>
  <si>
    <t xml:space="preserve">1-mo EMSuite SaaS Cloud Demo Environment. Ellab MS Azure w. Up to 25 channels. </t>
  </si>
  <si>
    <t>33077221R</t>
  </si>
  <si>
    <t xml:space="preserve">Required one time setup fee for each instance. Services performed by Ellab A/S Denmark headquarters SW Support Team. </t>
  </si>
  <si>
    <t>EMSuite SaaS Cloud Demo Software Installation on Ellab MS Azure</t>
  </si>
  <si>
    <t>Parts List: TrackView Pro HW Purchase</t>
  </si>
  <si>
    <t>Required to communicate with RF transmitters. Please choose matching AP and Transmitter radio frequency for the customer's country. 
Power source: Option 1 (PoE), Option 2 (AC/DC Power Plug). Includes battery backup. 
Communication to Software: PoE or Standard Ethernet
*See approved countries below</t>
  </si>
  <si>
    <t>TrackView Pro RF Ethernet Network Access Point, with mounting bracket - 868MHz*</t>
  </si>
  <si>
    <t>TrackView Pro RF Ethernet Network Access Point, with mounting bracket - 915MHz*</t>
  </si>
  <si>
    <t>TrackView Pro RF Ethernet Network Access Point, with mounting bracket - 920MHz*</t>
  </si>
  <si>
    <t>TrackView Pro RF Ethernet Network Access Point, with mounting bracket - 915-928MHz*</t>
  </si>
  <si>
    <t>Ellab TrackView Pro Wireless RF (Radio Frequency) Transmitter</t>
  </si>
  <si>
    <t>Power source: 2 x Energizer L91 1.5V AA Batteries
* See approved countries below</t>
  </si>
  <si>
    <t>TrackView Pro RF Transmitter, with mounting bracket - 868MHz*</t>
  </si>
  <si>
    <t>TrackView Pro RF Transmitter, with mounting bracket - 915MHz*</t>
  </si>
  <si>
    <t>TrackView Pro RF Transmitter, with mounting bracket - 920MHz*</t>
  </si>
  <si>
    <t>TrackView Pro RF Transmitter, with mounting bracket - 915-928MHz*</t>
  </si>
  <si>
    <t>Ellab TrackView Pro RF-DC (Radio Frequency) Transmitter</t>
  </si>
  <si>
    <r>
      <rPr>
        <b/>
        <u/>
        <sz val="12"/>
        <color rgb="FF000000"/>
        <rFont val="Calibri"/>
        <family val="2"/>
        <scheme val="minor"/>
      </rPr>
      <t>Works with V1.4.2 and newer</t>
    </r>
    <r>
      <rPr>
        <sz val="12"/>
        <color rgb="FF000000"/>
        <rFont val="Calibri"/>
        <family val="2"/>
        <scheme val="minor"/>
      </rPr>
      <t xml:space="preserve">
Power source: 12-24V DC with 2 x Energizer L91 1.5V AA battery backup. AC/DC power plug included
* See approved countries below</t>
    </r>
  </si>
  <si>
    <t>TrackView Pro RF-DC Transmitter, with mounting bracket - 868MHz*</t>
  </si>
  <si>
    <t>TrackView Pro RF-DC Transmitter, with mounting bracket - 915MHz*</t>
  </si>
  <si>
    <t>TrackView Pro RF-DC Transmitter, with mounting bracket - 920MHz*</t>
  </si>
  <si>
    <t xml:space="preserve">New item number </t>
  </si>
  <si>
    <t>TrackView Pro RF-DC Transmitter, with mounting bracket - 915-928MHz*</t>
  </si>
  <si>
    <t>Ellab TrackView Pro PoE (Power-over-Ethernet) Transmitter</t>
  </si>
  <si>
    <t>Power source: 12-24V PoE with 2 x Energizer L91 1.5V AA battery backup</t>
  </si>
  <si>
    <t xml:space="preserve">TrackView Pro PoE Transmitter, with mounting bracket </t>
  </si>
  <si>
    <t xml:space="preserve">Ellab standard traceable calibration is included for most items. </t>
  </si>
  <si>
    <t>Temperature Only</t>
  </si>
  <si>
    <t>1-Channel Temp Sensors</t>
  </si>
  <si>
    <t>Temperature - Short Air Sensor</t>
  </si>
  <si>
    <t>TVP PT1000 Smart USB Sensor: Short Temp sensor for ambient applications, -20C to +60C</t>
  </si>
  <si>
    <t>Temperature - 2mm cable (Thin Wire)</t>
  </si>
  <si>
    <t>TVP PT1000 Smart USB Sensor: -200C to +200C, 3m x 2mm wire, tip 70mm x 3mm, WP</t>
  </si>
  <si>
    <t>TVP PT1000 Smart USB Sensor: -200C to +200C, 5m x 2mm wire, tip 70mm x 3mm, WP</t>
  </si>
  <si>
    <t>TVP PT1000 Smart USB Sensor: -200C to +200C, 10m x 2mm wire, tip 70mm x 3mm, WP</t>
  </si>
  <si>
    <t>TVP PT1000 Smart USB Sensor: -200C to +200C, 15m x 2mm wire, tip 70mm x 3mm, WP</t>
  </si>
  <si>
    <t>TVP PT1000 Smart USB Sensor: -200C to +200C, 25m x 2mm wire, tip 70mm x 3mm, WP</t>
  </si>
  <si>
    <t>Temperature - 4mm cable (Standard Wire)</t>
  </si>
  <si>
    <t>TVP PT1000 Smart USB Sensor: -200C to +200C, 3m x 4mm wire, tip 70mm x 4mm, WP</t>
  </si>
  <si>
    <t>New Description</t>
  </si>
  <si>
    <t>TVP PT1000 Smart USB Sensor: -200C to +200C, 5m x 4mm wire, tip 70mm x 4mm, WP</t>
  </si>
  <si>
    <t>TVP PT1000 Smart USB Sensor: -200C to +200C, 10m x 4mm wire, tip 70mm x 4mm, WP</t>
  </si>
  <si>
    <t>TVP PT1000 Smart USB Sensor: -200C to +200C, 30m x 4mm wire, tip 70mm x 4mm, WP</t>
  </si>
  <si>
    <t>TVP PT1000 Smart USB Sensor: -200C to +200C, 50m x 4mm wire, tip 70mm x 4mm, WP</t>
  </si>
  <si>
    <t>Temperature - Open terminal strip sensor for 3-wire PT100</t>
  </si>
  <si>
    <t>Works with V1.5.1+</t>
  </si>
  <si>
    <t>TVP PT100 Smart USB Sensor: 3-Wire terminal strip. -200C to +200C</t>
  </si>
  <si>
    <t>Multi-Channel Temp Sensors</t>
  </si>
  <si>
    <t>Works with V1.5.3+</t>
  </si>
  <si>
    <t>4-Channel Temperature - 2mm cable (Thin Wire)</t>
  </si>
  <si>
    <t>4-Channel TVP PT1000 Smart USB Sensor: -200C to +200C, 3m x 2mm wire, tip 70mm x 3mm, WP</t>
  </si>
  <si>
    <t>4-Channel TVP PT1000 Smart USB Sensor: -200C to +200C, 5m x 2mm wire, tip 70mm x 3mm, WP</t>
  </si>
  <si>
    <t>4-Channel TVP PT1000 Smart USB Sensor: -200C to +200C, 10m x 2mm wire, tip 70mm x 3mm, WP</t>
  </si>
  <si>
    <t>4-Channel TVP PT1000 Smart USB Sensor: -200C to +200C, 15m x 2mm wire, tip 70mm x 3mm, WP</t>
  </si>
  <si>
    <t>4-Channel TVP PT1000 Smart USB Sensor: -200C to +200C, 25m x 2mm wire, tip 70mm x 3mm, WP</t>
  </si>
  <si>
    <t>Relative Humidity</t>
  </si>
  <si>
    <t>Ellab RH/T</t>
  </si>
  <si>
    <t>TVP RH/T Smart USB Sensor: Short RH/T sensor for ambient applications, 0 to 60C, 0 to 90% RH</t>
  </si>
  <si>
    <t xml:space="preserve">Ellab RH/T Pro </t>
  </si>
  <si>
    <r>
      <rPr>
        <b/>
        <sz val="12"/>
        <color rgb="FF000000"/>
        <rFont val="Calibri"/>
        <family val="2"/>
        <scheme val="minor"/>
      </rPr>
      <t xml:space="preserve">Works with V1.5.2+ with appropriate firmware
</t>
    </r>
    <r>
      <rPr>
        <sz val="12"/>
        <color rgb="FF000000"/>
        <rFont val="Calibri"/>
        <family val="2"/>
        <scheme val="minor"/>
      </rPr>
      <t>TVP RH/T Pro Smart Probe calibrated separately from interface</t>
    </r>
  </si>
  <si>
    <t>TVP RH/T Pro Smart USB Connector: Probe and Extension cables sold separately.</t>
  </si>
  <si>
    <t xml:space="preserve">TVP RH/T Pro Smart Probe: 0-60C, 0-90%RH. </t>
  </si>
  <si>
    <t>TVP RH/T Pro Extension Cable: 2m cable. Extends between Ellab USB and RH/T Pro Probe.</t>
  </si>
  <si>
    <t>TVP RH/T Pro Extension Cable: 3m cable. Extends between Ellab USB and RH/T Pro Probe.</t>
  </si>
  <si>
    <t>TVP RH/T Pro Extension Cable: 5m cable. Extends between Ellab USB and RH/T Pro Probe.</t>
  </si>
  <si>
    <t>TVP RH/T Pro Extension Cable: 10m cable. Extends between Ellab USB and RH/T Pro Probe.</t>
  </si>
  <si>
    <t>Rotronic HC2-S</t>
  </si>
  <si>
    <r>
      <t xml:space="preserve">Remember the TVP Rotronic Smart USB connector, and extension cables if required. 
*If purchased together, Rotornic Probe is calibrated and paired with specific TVP Rotronic Smart USB Connector
*If TVP Rotronic HC2 Smart USB connector is purchased </t>
    </r>
    <r>
      <rPr>
        <b/>
        <sz val="12"/>
        <color rgb="FF000000"/>
        <rFont val="Calibri"/>
        <family val="2"/>
        <scheme val="minor"/>
      </rPr>
      <t>without</t>
    </r>
    <r>
      <rPr>
        <sz val="12"/>
        <color rgb="FF000000"/>
        <rFont val="Calibri"/>
        <family val="2"/>
        <scheme val="minor"/>
      </rPr>
      <t xml:space="preserve"> a Rotronic HC2, then no offsets will be applied and the connector will be unlocked to be used with any HC2 sensor. </t>
    </r>
  </si>
  <si>
    <t xml:space="preserve">TVP Rotronic HC2 Smart USB Connector: Probe and Extension cables sold separately. </t>
  </si>
  <si>
    <t>Rotronic HygroClip2 RH/T Probe</t>
  </si>
  <si>
    <t>Rotronic Hygroclip2 Extension Cable: 2M Cable (Extends between Ellab USB and Rotronic Probe)</t>
  </si>
  <si>
    <t>Rotronic Hygroclip2 Extension Cable: 5M Cable (Extends between Ellab USB and Rotronic Probe)</t>
  </si>
  <si>
    <t>Carbon Dioxide</t>
  </si>
  <si>
    <r>
      <rPr>
        <b/>
        <u/>
        <sz val="12"/>
        <color rgb="FF000000"/>
        <rFont val="Calibri"/>
        <family val="2"/>
        <scheme val="minor"/>
      </rPr>
      <t>Works with V1.4.2+</t>
    </r>
    <r>
      <rPr>
        <sz val="12"/>
        <color rgb="FF000000"/>
        <rFont val="Calibri"/>
        <family val="2"/>
        <scheme val="minor"/>
      </rPr>
      <t xml:space="preserve">
Includes: Vaisala GMP251 CO2 sensor with 0-20% Range, 60C Max Temp Exposure. Ellab calibration included
Will only work with PoE Transmitter in V1.4.2 with the appropriate firmware
Will work with RF-DC Transmitter in V1.5 with the appropriate firmware
*CO2 sensor and Cable are paired together. If the cable or CO2 sensor needs to be replaced, a new factory calibration needs to be performed to create a new pairing. Vaisala CO2 sensor cannot be calibrated independent of the harness. </t>
    </r>
  </si>
  <si>
    <r>
      <t>TVP CO</t>
    </r>
    <r>
      <rPr>
        <vertAlign val="subscript"/>
        <sz val="12"/>
        <color rgb="FF000000"/>
        <rFont val="Calibri"/>
        <family val="2"/>
        <scheme val="minor"/>
      </rPr>
      <t>2</t>
    </r>
    <r>
      <rPr>
        <sz val="12"/>
        <color rgb="FF000000"/>
        <rFont val="Calibri"/>
        <family val="2"/>
        <scheme val="minor"/>
      </rPr>
      <t xml:space="preserve"> Kit: Ellab TVP Vaisala Smart USB</t>
    </r>
    <r>
      <rPr>
        <vertAlign val="subscript"/>
        <sz val="12"/>
        <color rgb="FF000000"/>
        <rFont val="Calibri"/>
        <family val="2"/>
        <scheme val="minor"/>
      </rPr>
      <t xml:space="preserve"> </t>
    </r>
    <r>
      <rPr>
        <sz val="12"/>
        <color rgb="FF000000"/>
        <rFont val="Calibri"/>
        <family val="2"/>
        <scheme val="minor"/>
      </rPr>
      <t>Connector, 1.5m cable, Vaisala GMP251 sensor, 0-20%</t>
    </r>
  </si>
  <si>
    <r>
      <t>TVP CO</t>
    </r>
    <r>
      <rPr>
        <vertAlign val="subscript"/>
        <sz val="12"/>
        <color rgb="FF000000"/>
        <rFont val="Calibri"/>
        <family val="2"/>
        <scheme val="minor"/>
      </rPr>
      <t>2</t>
    </r>
    <r>
      <rPr>
        <sz val="12"/>
        <color rgb="FF000000"/>
        <rFont val="Calibri"/>
        <family val="2"/>
        <scheme val="minor"/>
      </rPr>
      <t xml:space="preserve"> Kit: Ellab TVP Vaisala Smart USB Connector, 3m cable, Vaisala GMP251 sensor, 0-20%</t>
    </r>
  </si>
  <si>
    <t>Differential Pressure</t>
  </si>
  <si>
    <t xml:space="preserve">Version 1. 2 x dry fit pressure connectors. Only 1 can fit per transmitter. </t>
  </si>
  <si>
    <t>TVP Differential Pressure Smart USB Sensor. ±100PA, 2 x LEMO for 6mmOD/4mmID pneumatic tube</t>
  </si>
  <si>
    <t>TVP Differential Pressure Smart USB Sensor ±1250PA, 2 x LEMO for 6mmOD/4mmID pneumatic tube</t>
  </si>
  <si>
    <t>TVP DP Smart USB Sensor. ±100PA, 2 x Barb fittings for 6mmOD/4mmID pneumatic tube</t>
  </si>
  <si>
    <t>TVP DP Smart USB Sensor. ±1250PA, 2 x Barb fittings for 6mmOD/4mmID pneumatic tube</t>
  </si>
  <si>
    <t>Analog: Current or Voltage</t>
  </si>
  <si>
    <t>TVP 4-20mA Smart USB Sensor: Current Input</t>
  </si>
  <si>
    <t>TVP 0-10V Smart USB Sensor: Voltage Input</t>
  </si>
  <si>
    <t>Digital: Input or Output</t>
  </si>
  <si>
    <t>TVP Digital Input Smart USB Sensor: (Signal from one PLC, etc.)</t>
  </si>
  <si>
    <t xml:space="preserve">TVP Digital Output Smart USB Sensor: (Relay for Light &amp; Sound beacon, etc.) </t>
  </si>
  <si>
    <t>TVP Dual Digital Input Smart USB Sensor: Door / Digital Configuration</t>
  </si>
  <si>
    <t>TVP Dual Digital Input Smart USB Sensor: Digital / Digital Configuration</t>
  </si>
  <si>
    <t>TVP Dual Digital Input Smart USB Sensor w. connected Light door sensor</t>
  </si>
  <si>
    <t>Door</t>
  </si>
  <si>
    <t>TVP Light Door Smart USB Sensor: 3-meter cable length</t>
  </si>
  <si>
    <t>TVP Medium Door Smart USB Sensor: 3-meter cable length</t>
  </si>
  <si>
    <t>TVP Heavy Door Smart USB Sensor: 3-meter cable length</t>
  </si>
  <si>
    <r>
      <rPr>
        <b/>
        <sz val="12"/>
        <color rgb="FF000000"/>
        <rFont val="Calibri"/>
        <family val="2"/>
        <scheme val="minor"/>
      </rPr>
      <t xml:space="preserve">Works with V1.5.0+
</t>
    </r>
    <r>
      <rPr>
        <sz val="12"/>
        <color rgb="FF000000"/>
        <rFont val="Calibri"/>
        <family val="2"/>
        <scheme val="minor"/>
      </rPr>
      <t xml:space="preserve">Select appropriate airflow, and whether or not is requires external power supply
</t>
    </r>
    <r>
      <rPr>
        <b/>
        <sz val="12"/>
        <color rgb="FF000000"/>
        <rFont val="Calibri"/>
        <family val="2"/>
        <scheme val="minor"/>
      </rPr>
      <t xml:space="preserve">*TVP 0-10V Smart USB sensor: Voltage Input included 
</t>
    </r>
    <r>
      <rPr>
        <sz val="12"/>
        <color rgb="FF000000"/>
        <rFont val="Calibri"/>
        <family val="2"/>
        <scheme val="minor"/>
      </rPr>
      <t>For use with all transmitters</t>
    </r>
  </si>
  <si>
    <t>TVP E&amp;E Airflow sensor: 0-5m/s. External AC/DC power supply &amp; 0-10V Smart USB sensor included.</t>
  </si>
  <si>
    <t>TVP E&amp;E Airflow sensor: 0-10m/s. External AC/DC power supply &amp; 0-10V Smart USB sensor included.</t>
  </si>
  <si>
    <t>TVP E&amp;E Airflow sensor: 0-20m/s. External AC/DC power supply &amp; 0-10V Smart USB sensor included.</t>
  </si>
  <si>
    <r>
      <rPr>
        <b/>
        <sz val="12"/>
        <color rgb="FF000000"/>
        <rFont val="Calibri"/>
        <family val="2"/>
        <scheme val="minor"/>
      </rPr>
      <t xml:space="preserve">Works with V1.5.0+
</t>
    </r>
    <r>
      <rPr>
        <sz val="12"/>
        <color rgb="FF000000"/>
        <rFont val="Calibri"/>
        <family val="2"/>
        <scheme val="minor"/>
      </rPr>
      <t xml:space="preserve">Select appropriate airflow, and whether or not is requires external power supply
</t>
    </r>
    <r>
      <rPr>
        <b/>
        <sz val="12"/>
        <color rgb="FF000000"/>
        <rFont val="Calibri"/>
        <family val="2"/>
        <scheme val="minor"/>
      </rPr>
      <t xml:space="preserve">*TVP 0-10V Smart USB sensor: Voltage Input included 
</t>
    </r>
    <r>
      <rPr>
        <sz val="12"/>
        <color rgb="FF000000"/>
        <rFont val="Calibri"/>
        <family val="2"/>
        <scheme val="minor"/>
      </rPr>
      <t>For use with either PoE or RF-DC transmitters</t>
    </r>
  </si>
  <si>
    <t>TVP E&amp;E Airflow sensor: 0-5m/s. 0-10V Smart USB sensor included. For use with PoE or RF-DC.</t>
  </si>
  <si>
    <t>TVP E&amp;E Airflow sensor: 0-10m/s. 0-10V Smart USB sensor included. For use with PoE or RF-DC.</t>
  </si>
  <si>
    <t>TVP E&amp;E Airflow sensor: 0-20m/s. 0-10V Smart USB sensor included. For use with PoE or RF-DC.</t>
  </si>
  <si>
    <t>Accessories</t>
  </si>
  <si>
    <t>TVP Transmitter Replacement Mounting Bracket</t>
  </si>
  <si>
    <t>TVP Transmitter Replacement Mounting Bracket, with Magnets</t>
  </si>
  <si>
    <t>Round magnet for TVP brackets with stainless bolt and nut. Set of 12.</t>
  </si>
  <si>
    <t>Access Point / Receiver alarm relay cable. Digital Output to 3rd party Digital Input</t>
  </si>
  <si>
    <t>LEMO DP tube connector for use with Ellab's DP Sensor. Requires 6mm OD and 4mm ID tubing</t>
  </si>
  <si>
    <t>NIMH 7 AAA cell replacement battery pack. TVP Access Point, IceSpy Receiver, SMS Unit</t>
  </si>
  <si>
    <t>TVP/IceSpy Differential Pressure Wall Plate</t>
  </si>
  <si>
    <t xml:space="preserve">TVP Transmitter Battery Energizer ultimate Lithium L91 AA 1.5V (4-pack) </t>
  </si>
  <si>
    <t>AC/DC Power Supply 12VDC: Round plug for device, multiple country wall plug adapters included</t>
  </si>
  <si>
    <t>Light Beacons</t>
  </si>
  <si>
    <t>Simple: Light off/on if triggered
Included: 4m cable to Access Point / Receiver, 12/24 Volt, Mounting bracket
Not Included: Ellab Digital Output (DO) Smart Sensor sold separately to connect to transmitter. Ellab Access Point sold separately</t>
  </si>
  <si>
    <t xml:space="preserve">TVP / IceSpy Alarm beacon kit. Red. External power supply included. </t>
  </si>
  <si>
    <t xml:space="preserve">TVP / IceSpy Alarm beacon kit w/sounder. Red. External power supply included. </t>
  </si>
  <si>
    <t>Light Tower</t>
  </si>
  <si>
    <r>
      <rPr>
        <b/>
        <sz val="12"/>
        <color rgb="FF000000"/>
        <rFont val="Calibri"/>
        <family val="2"/>
        <scheme val="minor"/>
      </rPr>
      <t xml:space="preserve">Works with V1.5.3+. </t>
    </r>
    <r>
      <rPr>
        <sz val="12"/>
        <color rgb="FF000000"/>
        <rFont val="Calibri"/>
        <family val="2"/>
        <scheme val="minor"/>
      </rPr>
      <t xml:space="preserve">
Configurable: Light stack. PoE HTTPS. 
Requires Ellab Connect</t>
    </r>
  </si>
  <si>
    <t>Patlite LA6-5DSNWB-POE light tower. With desktop bracket. HTTPS Communication</t>
  </si>
  <si>
    <t>Patlite LA6-5DTNWB-POE light tower. Direct mount. HTTPS Communication</t>
  </si>
  <si>
    <t>Patlite SZW-060W desktop platform to replace Direct mount on LA6-POE series</t>
  </si>
  <si>
    <t xml:space="preserve">Patlite NH-WST2 - Wall mount for direct mount LA6 </t>
  </si>
  <si>
    <t>Patlite SZK-003 - Wall mount for direct mount LA6 W(White)/U(Silver)/K ()Black)</t>
  </si>
  <si>
    <t>Firmware Dongle</t>
  </si>
  <si>
    <r>
      <rPr>
        <b/>
        <sz val="12"/>
        <color rgb="FF000000"/>
        <rFont val="Calibri"/>
        <family val="2"/>
        <scheme val="minor"/>
      </rPr>
      <t>Works with V1.4.3+</t>
    </r>
    <r>
      <rPr>
        <sz val="12"/>
        <color rgb="FF000000"/>
        <rFont val="Calibri"/>
        <family val="2"/>
        <scheme val="minor"/>
      </rPr>
      <t xml:space="preserve">
Dongle future updating. Option 1) Dongle can be updated via transmitter connected to PC with future versions of firmware. Option 2) Dongle can be purchased for each version with updated firmware. </t>
    </r>
  </si>
  <si>
    <t xml:space="preserve">TVP Smart Firmware Dongle </t>
  </si>
  <si>
    <t>Ellab TrackView Pro - Demo kit</t>
  </si>
  <si>
    <t>Transportation case with Laptop, 1 x Access Point, 1 x RF Transmitter, 1 x Temperature Sensor (33068803), 1 x Ellab Temp/RH sensor (33068400)
*See countries below
*For Ellab direct and distributors only</t>
  </si>
  <si>
    <t>TrackView Pro Demo Kit - 868MHz*</t>
  </si>
  <si>
    <t>TrackView Pro Demo Kit, Without laptop - 868MHz*</t>
  </si>
  <si>
    <t>TrackView Pro Demo Kit - 915MHz*</t>
  </si>
  <si>
    <t>TrackView Pro Demo Kit - 920MHz*</t>
  </si>
  <si>
    <t>TrackView Pro Demo Kit - 915-928MHz*</t>
  </si>
  <si>
    <t>Ellab TrackView Pro - Range Tester Kit</t>
  </si>
  <si>
    <t>Kit contains one Range Test Access Point and one Range Test transmitter, to be used ONLY for range testing purpose.
*See countries below
*For Ellab direct and distributors only</t>
  </si>
  <si>
    <t>TrackView Pro Range tester Kit - 868MHz*</t>
  </si>
  <si>
    <t xml:space="preserve">TrackView Pro Range tester Kit - 915MHz* </t>
  </si>
  <si>
    <t xml:space="preserve">TrackView Pro Range tester Kit - 920MHz* </t>
  </si>
  <si>
    <t xml:space="preserve">TrackView Pro Range tester Kit - 915-928MHz* </t>
  </si>
  <si>
    <t>*868MHZ - All EU countries (incl Rep of IRE), UK, Switzerland and United Arab Emirates</t>
  </si>
  <si>
    <t>*915MHz - USA, Canada</t>
  </si>
  <si>
    <t>*920MHz -  Malaysia, Singapore &amp; Japan</t>
  </si>
  <si>
    <t>*915 - 928MHz - Australia, New Zealand &amp; Brazil</t>
  </si>
  <si>
    <t>Lease Payback</t>
  </si>
  <si>
    <t>Convert to Annual</t>
  </si>
  <si>
    <t>Lease Factor: Mulitply the purchase price by this to create annual Lease price</t>
  </si>
  <si>
    <t>Parts List: TrackView Pro HW Lease</t>
  </si>
  <si>
    <t>Each region to purchase their own hardware that they lease</t>
  </si>
  <si>
    <t xml:space="preserve">RRP DKK </t>
  </si>
  <si>
    <t>1-yr Lease: TrackView Pro RF Ethernet Network Access Point, with mounting bracket - 868MHz*</t>
  </si>
  <si>
    <t>33002741L</t>
  </si>
  <si>
    <t>1-yr Lease: TrackView Pro RF Ethernet Network Access Point, with mounting bracket - 915MHz*</t>
  </si>
  <si>
    <t>33002742L</t>
  </si>
  <si>
    <t>1-yr Lease: TrackView Pro RF Ethernet Network Access Point, with mounting bracket - 920MHz*</t>
  </si>
  <si>
    <t>33002743L</t>
  </si>
  <si>
    <t>1-yr Lease: TrackView Pro RF Ethernet Network Access Point, with mounting bracket - 915-928MHz*</t>
  </si>
  <si>
    <t>33002744L</t>
  </si>
  <si>
    <t>Power source: 2 x AA Batteries
* See approved countries below</t>
  </si>
  <si>
    <t>1-yr Lease: TrackView Pro RF Transmitter, with mounting bracket - 868MHz*</t>
  </si>
  <si>
    <t>33047341L</t>
  </si>
  <si>
    <t>1-yr Lease: TrackView Pro RF Transmitter, with mounting bracket - 915MHz*</t>
  </si>
  <si>
    <t>33047342L</t>
  </si>
  <si>
    <t>1-yr Lease: TrackView Pro RF Transmitter, with mounting bracket - 920MHz*</t>
  </si>
  <si>
    <t>33047343L</t>
  </si>
  <si>
    <t>1-yr Lease: TrackView Pro RF Transmitter, with mounting bracket - 915-928MHz*</t>
  </si>
  <si>
    <t>33047344L</t>
  </si>
  <si>
    <t>Ellab TrackView Pro RF-DC (Radio Frequency-Direct Current) Transmitter</t>
  </si>
  <si>
    <r>
      <rPr>
        <b/>
        <u/>
        <sz val="12"/>
        <color rgb="FF000000"/>
        <rFont val="Calibri"/>
        <family val="2"/>
        <scheme val="minor"/>
      </rPr>
      <t>Works with V1.4.2 and newer</t>
    </r>
    <r>
      <rPr>
        <sz val="12"/>
        <color rgb="FF000000"/>
        <rFont val="Calibri"/>
        <family val="2"/>
        <scheme val="minor"/>
      </rPr>
      <t xml:space="preserve">
Power source: 12-24V DC with 2 x AA battery backup. AC/DC power plug included
* See approved countries below</t>
    </r>
  </si>
  <si>
    <t>1-yr Lease: TrackView Pro RF-DC Transmitter, with mounting bracket - 868MHz*</t>
  </si>
  <si>
    <t>33047371L</t>
  </si>
  <si>
    <t>1-yr Lease: TrackView Pro RF-DC Transmitter, with mounting bracket - 915MHz*</t>
  </si>
  <si>
    <t>33047372L</t>
  </si>
  <si>
    <t>1-yr Lease: TrackView Pro RF-DC Transmitter, with mounting bracket - 920MHz*</t>
  </si>
  <si>
    <t>33047373L</t>
  </si>
  <si>
    <t>1-yr Lease: TrackView Pro RF-DC Transmitter, with mounting bracket - 915-928MHz*</t>
  </si>
  <si>
    <t>33047374L</t>
  </si>
  <si>
    <t>Power source: 12-24V PoE with 2 x AA battery backup</t>
  </si>
  <si>
    <t xml:space="preserve">1-yr Lease: TrackView Pro PoE Transmitter, with mounting bracket </t>
  </si>
  <si>
    <t>33043841L</t>
  </si>
  <si>
    <t>Channel Temperature - Air</t>
  </si>
  <si>
    <t>1-yr Lease: TVP PT1000 Smart USB Sensor: Short temp sensor for ambient applications, -20C to +60C</t>
  </si>
  <si>
    <t>33068700L</t>
  </si>
  <si>
    <t>Channel Temperature - 2mm cable (Thin Wire)</t>
  </si>
  <si>
    <t>1-yr Lease: TVP PT1000 Smart USB Sensor: -200C to +200C, 3m x 2mm wire, tip 70mm x 3mm, WP</t>
  </si>
  <si>
    <t>33068803L</t>
  </si>
  <si>
    <t>1-yr Lease: TVP PT1000 Smart USB Sensor: -200C to +200C, 5m x 2mm wire, tip 70mm x 3mm, WP</t>
  </si>
  <si>
    <t>33068805L</t>
  </si>
  <si>
    <t>1-yr Lease: TVP PT1000 Smart USB Sensor: -200C to +200C, 10m x 2mm wire, tip 70mm x 3mm, WP</t>
  </si>
  <si>
    <t>33068810L</t>
  </si>
  <si>
    <t>1-yr Lease: TVP PT1000 Smart USB Sensor: -200C to +200C, 15m x 2mm wire, tip 70mm x 3mm, WP</t>
  </si>
  <si>
    <t>33068815L</t>
  </si>
  <si>
    <t>1-yr Lease: TVP PT1000 Smart USB Sensor: -200C to +200C, 25m x 2mm wire, tip 70mm x 3mm, WP</t>
  </si>
  <si>
    <t>33068825L</t>
  </si>
  <si>
    <t>Channel Temperature - 4mm cable (Standard Wire)</t>
  </si>
  <si>
    <t>1-yr Lease: TVP PT1000 Smart USB Sensor: -200C to +200C, 3m x 4mm wire, tip 70mm x 4mm,  WP</t>
  </si>
  <si>
    <t>33068703L</t>
  </si>
  <si>
    <t>1-yr Lease: TVP PT1000 Smart USB Sensor: -200C to +200C, 5m x 4mm wire, tip 70mm x 4mm,  WP</t>
  </si>
  <si>
    <t>33068705L</t>
  </si>
  <si>
    <t>1-yr Lease: TVP PT1000 Smart USB Sensor: -200C to +200C, 10m x 4mm wire, tip 70mm x 4mm, WP</t>
  </si>
  <si>
    <t>33068710L</t>
  </si>
  <si>
    <t>1-yr Lease: TVP PT1000 Smart USB Sensor: -200C to +200C, 30m x 4mm wire, tip 70mm x 4mm, WP</t>
  </si>
  <si>
    <t>33068730L</t>
  </si>
  <si>
    <t>1-yr Lease: TVP PT1000 Smart USB Sensor: -200C to +200C, 50m x 4mm wire, tip 70mm x 4mm, WP</t>
  </si>
  <si>
    <t>33068750L</t>
  </si>
  <si>
    <t>Channel Temperature - Open terminal strip sensor for 3-wire PT100</t>
  </si>
  <si>
    <t>1-yr Lease: TVP PT100 Smart USB Sensor: 3-Wire terminal strip. -200C to +200C</t>
  </si>
  <si>
    <t>33062510L</t>
  </si>
  <si>
    <t>1-yr Lease: 4-Channel TVP PT1000 Smart USB Sensor: -200C to +200C, 3m x 2mm wire, tip 70mmX3mm, WP</t>
  </si>
  <si>
    <t>33069403L</t>
  </si>
  <si>
    <t>1-yr Lease: 4-Channel TVP PT1000 Smart USB Sensor: -200C to +200C, 5m x 2mm wire, tip 70mmX3mm, WP</t>
  </si>
  <si>
    <t>33069405L</t>
  </si>
  <si>
    <t>1-yr Lease: 4-Channel TVP PT1000 Smart USB Sensor: -200C to +200C, 10m x 2mm wire, tip 70mmX3mm, WP</t>
  </si>
  <si>
    <t>33069410L</t>
  </si>
  <si>
    <t>1-yr Lease: 4-Channel TVP PT1000 Smart USB Sensor: -200C to +200C, 15m x 2mm wire, tip 70mmX3mm, WP</t>
  </si>
  <si>
    <t>33069415L</t>
  </si>
  <si>
    <t>1-yr Lease: 4-Channel TVP PT1000 Smart USB Sensor: -200C to +200C, 25m x 2mm wire, tip 70mmX3mm, WP</t>
  </si>
  <si>
    <t>33069425L</t>
  </si>
  <si>
    <t>Relative Humidity (RH) - Ellab RH/T</t>
  </si>
  <si>
    <t>1-yr Lease: TVP RH/T Smart USB Sensor: Short RH/T sensor for ambient apps, 0 to 60C, 0 to 90% RH</t>
  </si>
  <si>
    <t>33068400L</t>
  </si>
  <si>
    <t>Relative Humidity (RH) - Ellab Pro RH/T</t>
  </si>
  <si>
    <t>Works with V1.5.2+ with appropriate firmware</t>
  </si>
  <si>
    <t>1-yr Lease: TVP RH/T Pro Smart USB Connector: Probe and Extension cables sold separately.</t>
  </si>
  <si>
    <t>33068401L</t>
  </si>
  <si>
    <t xml:space="preserve">1-yr Lease: TVP RH/T Pro Smart Probe: 0-60C, 0-90%RH. </t>
  </si>
  <si>
    <t>33068404L</t>
  </si>
  <si>
    <t>1-yr Lease: TVP RH/T Pro Extension Cable: 2m cable. Extends between Ellab USB and RH/T Pro Probe.</t>
  </si>
  <si>
    <t>33068402L</t>
  </si>
  <si>
    <t>1-yr Lease: TVP RH/T Pro Extension Cable: 3m cable. Extends between Ellab USB and RH/T Pro Probe.</t>
  </si>
  <si>
    <t>33068403L</t>
  </si>
  <si>
    <t>1-yr Lease: TVP RH/T Pro Extension Cable: 5m cable. Extends between Ellab USB and RH/T Pro Probe.</t>
  </si>
  <si>
    <t>33068405L</t>
  </si>
  <si>
    <t>1-yr Lease: TVP RH/T Pro Extension Cable: 10m cable. Extends between Ellab USB and RH/T Pro Probe.</t>
  </si>
  <si>
    <t>33068410L</t>
  </si>
  <si>
    <t>Relative Humidity (RH) - Rotronic HC2-S</t>
  </si>
  <si>
    <t xml:space="preserve">Remember the TVP Rotronic Smart USB connector, and extension cables if required. 
*If purchased together, Rotornic Probe is calibrated and paired with specific TVP Rotronic Smart USB Connector						</t>
  </si>
  <si>
    <t>1-yr Lease: TVP Rotronic Smart USB Connector: For Rotronic HC2 sensor</t>
  </si>
  <si>
    <t>33067474L</t>
  </si>
  <si>
    <t>1-yr Lease: Rotronic HygroClip2 T/RH Probe</t>
  </si>
  <si>
    <t>33281500L</t>
  </si>
  <si>
    <t xml:space="preserve">1-yr Lease: Rotronic Hygroclip2 Extension Cable: 2M Cable </t>
  </si>
  <si>
    <t>33285702L</t>
  </si>
  <si>
    <t xml:space="preserve">1-yr Lease: Rotronic Hygroclip2 Extension Cable: 5M Cable </t>
  </si>
  <si>
    <t>33285805L</t>
  </si>
  <si>
    <r>
      <rPr>
        <b/>
        <u/>
        <sz val="12"/>
        <color rgb="FF000000"/>
        <rFont val="Calibri"/>
        <family val="2"/>
        <scheme val="minor"/>
      </rPr>
      <t>Works with V1.4.2 and newer</t>
    </r>
    <r>
      <rPr>
        <sz val="12"/>
        <color rgb="FF000000"/>
        <rFont val="Calibri"/>
        <family val="2"/>
        <scheme val="minor"/>
      </rPr>
      <t xml:space="preserve">
Includes: Vaisala GMP251 CO2 sensor with 0-20% Range, 60C Max Temp Exposure. Ellab calibration included
Will only work with PoE Transmitter in V1.4.2 and up with the appropriate firmware
Will work with RF-DC Transmitter in V1.5 and up with the appropriate firmware
*CO2 sensor and Cable are paired together. If the cable or CO2 sensor needs to be replaced, a new factory calibration needs to be performed to create a new pairing. Vaisala CO2 sensor cannot be calibrated independent of the harness. </t>
    </r>
  </si>
  <si>
    <r>
      <t>1-yr Lease: TVP CO</t>
    </r>
    <r>
      <rPr>
        <vertAlign val="subscript"/>
        <sz val="12"/>
        <color rgb="FF000000"/>
        <rFont val="Calibri"/>
        <family val="2"/>
        <scheme val="minor"/>
      </rPr>
      <t>2</t>
    </r>
    <r>
      <rPr>
        <sz val="12"/>
        <color rgb="FF000000"/>
        <rFont val="Calibri"/>
        <family val="2"/>
        <scheme val="minor"/>
      </rPr>
      <t xml:space="preserve"> Kit: Ellab TVP Vaisala Smart USB</t>
    </r>
    <r>
      <rPr>
        <vertAlign val="subscript"/>
        <sz val="12"/>
        <color rgb="FF000000"/>
        <rFont val="Calibri"/>
        <family val="2"/>
        <scheme val="minor"/>
      </rPr>
      <t xml:space="preserve"> </t>
    </r>
    <r>
      <rPr>
        <sz val="12"/>
        <color rgb="FF000000"/>
        <rFont val="Calibri"/>
        <family val="2"/>
        <scheme val="minor"/>
      </rPr>
      <t>Connector, 1.5m cable, Vaisala GMP251, 0-20%</t>
    </r>
  </si>
  <si>
    <t>33066115L</t>
  </si>
  <si>
    <r>
      <t>1-yr Lease: TVP CO</t>
    </r>
    <r>
      <rPr>
        <vertAlign val="subscript"/>
        <sz val="12"/>
        <color rgb="FF000000"/>
        <rFont val="Calibri"/>
        <family val="2"/>
        <scheme val="minor"/>
      </rPr>
      <t>2</t>
    </r>
    <r>
      <rPr>
        <sz val="12"/>
        <color rgb="FF000000"/>
        <rFont val="Calibri"/>
        <family val="2"/>
        <scheme val="minor"/>
      </rPr>
      <t xml:space="preserve"> Kit: Ellab TVP Vaisala Smart USB Connector, 3m cable, Vaisala GMP251, 0-20%</t>
    </r>
  </si>
  <si>
    <t>33066130L</t>
  </si>
  <si>
    <t>1-yr Lease: TVP DP Smart USB Sensor ±100PA, 2 x LEMO for 6mmOD/4mmID pneumatic tube</t>
  </si>
  <si>
    <t>33063750L</t>
  </si>
  <si>
    <t>1-yr Lease: TVP DP Smart USB Sensor ±1250PA, 2 x LEMO for 6mmOD/4mmID pneumatic tube</t>
  </si>
  <si>
    <t>33063712L</t>
  </si>
  <si>
    <t>1-yr Lease: TVP DP Smart USB Sensor. ±100PA, 2 x Barb fittings for 6mmOD/4mmID pneumatic tube</t>
  </si>
  <si>
    <t>33063751L</t>
  </si>
  <si>
    <t>1-yr Lease: TVP DP Smart USB Sensor. ±1250PA, 2 x Barb fittings for 6mmOD/4mmID pneumatic tube</t>
  </si>
  <si>
    <t>33063713L</t>
  </si>
  <si>
    <t>1-yr Lease: TVP 4-20mA Smart USB Sensor: Current Input</t>
  </si>
  <si>
    <t>33062420L</t>
  </si>
  <si>
    <t>1-yr Lease: TVP 0-10V Smart USB Sensor: Voltage Input</t>
  </si>
  <si>
    <t>33062410L</t>
  </si>
  <si>
    <t>1-yr Lease: TVP Digital Input Smart USB Sensor: (Signal from PLC, etc.)</t>
  </si>
  <si>
    <t>33063400L</t>
  </si>
  <si>
    <t xml:space="preserve">1-yr Lease: TVP Digital Output Smart USB Sensor: (Relay for Light &amp; Sound beacon, etc.) </t>
  </si>
  <si>
    <t>33063600L</t>
  </si>
  <si>
    <t>1-yr Lease: TVP Dual Digital Input Smart USB Sensor: Door / Digital Configuration</t>
  </si>
  <si>
    <t>33063420L</t>
  </si>
  <si>
    <t>1-yr Lease: TVP Dual Digital Input Smart USB Sensor: Digital / Digital Configuration</t>
  </si>
  <si>
    <t>33063421L</t>
  </si>
  <si>
    <t>1-yr Lease: TVP Dual Digital Input Smart USB Sensor w. connected Light door sensor</t>
  </si>
  <si>
    <t>33063430L</t>
  </si>
  <si>
    <t>1-yr Lease: TVP Light Door Smart USB Sensor: 3-meter cable length</t>
  </si>
  <si>
    <t>33063303L</t>
  </si>
  <si>
    <t>1-yr Lease: TVP Medium Door Smart USB Sensor: 3-meter cable length</t>
  </si>
  <si>
    <t>33063304L</t>
  </si>
  <si>
    <t>1-yr Lease: TVP Heavy Door Smart USB Sensor: 3-meter cable length</t>
  </si>
  <si>
    <t>33063313L</t>
  </si>
  <si>
    <r>
      <rPr>
        <sz val="12"/>
        <color rgb="FF000000"/>
        <rFont val="Calibri"/>
        <family val="2"/>
        <scheme val="minor"/>
      </rPr>
      <t xml:space="preserve">Works with V1.5.0 and up
Select appropriate airflow, and whether or not is requires external power supply
</t>
    </r>
    <r>
      <rPr>
        <b/>
        <sz val="12"/>
        <color rgb="FF000000"/>
        <rFont val="Calibri"/>
        <family val="2"/>
        <scheme val="minor"/>
      </rPr>
      <t xml:space="preserve">*TVP 0-10V Smart USB sensor: Voltage Input included 
</t>
    </r>
    <r>
      <rPr>
        <sz val="12"/>
        <color rgb="FF000000"/>
        <rFont val="Calibri"/>
        <family val="2"/>
        <scheme val="minor"/>
      </rPr>
      <t>For use with all transmitters</t>
    </r>
  </si>
  <si>
    <t>1-yr Lease: Airflow sensor: 0-5m/s. External AC/DC power supply &amp; 0-10V Smart USB sensor included.</t>
  </si>
  <si>
    <t>33064905L</t>
  </si>
  <si>
    <t>1-yr Lease: Airflow sensor: 0-10m/s. External AC/DC power supply &amp; 0-10V Smart USB sensor included.</t>
  </si>
  <si>
    <t>33064910L</t>
  </si>
  <si>
    <t>1-yr Lease: Airflow sensor: 0-20m/s. External AC/DC power supply &amp; 0-10V Smart USB sensor included.</t>
  </si>
  <si>
    <t>33064920L</t>
  </si>
  <si>
    <r>
      <rPr>
        <sz val="12"/>
        <color rgb="FF000000"/>
        <rFont val="Calibri"/>
        <family val="2"/>
        <scheme val="minor"/>
      </rPr>
      <t xml:space="preserve">Works with V1.5.0 and up 
Select appropriate airflow, and whether or not is requires external power supply
</t>
    </r>
    <r>
      <rPr>
        <b/>
        <sz val="12"/>
        <color rgb="FF000000"/>
        <rFont val="Calibri"/>
        <family val="2"/>
        <scheme val="minor"/>
      </rPr>
      <t>*TVP 0-10V Smart USB sensor: Voltage Input included</t>
    </r>
    <r>
      <rPr>
        <sz val="12"/>
        <color rgb="FF000000"/>
        <rFont val="Calibri"/>
        <family val="2"/>
        <scheme val="minor"/>
      </rPr>
      <t xml:space="preserve"> 
For use with either PoE, RF-DC transmitters</t>
    </r>
  </si>
  <si>
    <t>1-yr Lease: Airflow sensor: 0-5m/s. 0-10V Smart USB sensor included. For use with PoE or RF-DC.</t>
  </si>
  <si>
    <t>33064805L</t>
  </si>
  <si>
    <t>1-yr Lease: Airflow sensor: 0-10m/s. 0-10V Smart USB sensor included. For use with PoE or RF-DC.</t>
  </si>
  <si>
    <t>33064810L</t>
  </si>
  <si>
    <t>1-yr Lease: Airflow sensor: 0-20m/s. 0-10V Smart USB sensor included. For use with PoE or RF-DC.</t>
  </si>
  <si>
    <t>33064820L</t>
  </si>
  <si>
    <t>Accessories: See HW Purchase</t>
  </si>
  <si>
    <t xml:space="preserve">1-yr Lease: TVP / IceSpy Alarm beacon kit. Red. External power supply included. </t>
  </si>
  <si>
    <t>33402724L</t>
  </si>
  <si>
    <t xml:space="preserve">1-yr Lease: TVP / IceSpy Alarm beacon kit w/sounder. Red. External power supply included. </t>
  </si>
  <si>
    <t>33402730L</t>
  </si>
  <si>
    <t>1-yr Lease: Patlite LA6-5DSNWB-POE light tower. With desktop bracket. HTTPS Communication</t>
  </si>
  <si>
    <t>33065100L</t>
  </si>
  <si>
    <t>1-yr Lease: Patlite LA6-5DTNWB-POE light tower. Direct mount. HTTPS Communication</t>
  </si>
  <si>
    <t>33065101L</t>
  </si>
  <si>
    <t xml:space="preserve">*920MHz - Malaysia, Singapore &amp; Japan </t>
  </si>
  <si>
    <t>Parts List: TrackView Pro HW Rental &amp; Verifications</t>
  </si>
  <si>
    <t>1-mo Rental: TrackView Pro RF Ethernet Network Access Point, with mounting bracket - 868MHz*</t>
  </si>
  <si>
    <t>33002741R</t>
  </si>
  <si>
    <t>1-mo Rental: TrackView Pro RF Ethernet Network Access Point, with mounting bracket - 915MHz*</t>
  </si>
  <si>
    <t>33002742R</t>
  </si>
  <si>
    <t>1-mo Rental: TrackView Pro RF Ethernet Network Access Point, with mounting bracket - 920MHz*</t>
  </si>
  <si>
    <t>33002743R</t>
  </si>
  <si>
    <t>1-mo Rental: TrackView Pro RF Ethernet Network Access Point, with mounting bracket - 915-928MHz*</t>
  </si>
  <si>
    <t>33002744R</t>
  </si>
  <si>
    <t>1-mo Rental: TrackView Pro RF Transmitter, with mounting bracket - 868MHz*</t>
  </si>
  <si>
    <t>33047341R</t>
  </si>
  <si>
    <t>1-mo Rental: TrackView Pro RF Transmitter, with mounting bracket - 915MHz*</t>
  </si>
  <si>
    <t>33047342R</t>
  </si>
  <si>
    <t>1-mo Rental: TrackView Pro RF Transmitter, with mounting bracket - 920MHz*</t>
  </si>
  <si>
    <t>33047343R</t>
  </si>
  <si>
    <t>1-mo Rental: TrackView Pro RF Transmitter, with mounting bracket - 915-928MHz*</t>
  </si>
  <si>
    <t>33047344R</t>
  </si>
  <si>
    <t>1-mo Rental: TrackView Pro RF-DC Transmitter, with mounting bracket - 868MHz*</t>
  </si>
  <si>
    <t>33047371R</t>
  </si>
  <si>
    <t>1-mo Rental: TrackView Pro RF-DC Transmitter, with mounting bracket - 915MHz*</t>
  </si>
  <si>
    <t>33047372R</t>
  </si>
  <si>
    <t>1-mo Rental: TrackView Pro RF-DC Transmitter, with mounting bracket - 920MHz*</t>
  </si>
  <si>
    <t xml:space="preserve">33047373R </t>
  </si>
  <si>
    <t>1-mo Rental: TrackView Pro RF-DC Transmitter, with mounting bracket - 915-928MHz*</t>
  </si>
  <si>
    <t xml:space="preserve">33047374R </t>
  </si>
  <si>
    <t xml:space="preserve">1-mo Rental: TrackView Pro PoE Transmitter, with mounting bracket </t>
  </si>
  <si>
    <t>33043841R</t>
  </si>
  <si>
    <t>Ellab standard traceable calibration is included for most items</t>
  </si>
  <si>
    <t>Temperature - Air</t>
  </si>
  <si>
    <t>1-mo Rental: TVP PT1000 Smart USB Sensor: Short temp sensor for ambient applications, -20C to +60C</t>
  </si>
  <si>
    <t>33068700R</t>
  </si>
  <si>
    <t>1-mo Rental: TVP PT1000 Smart USB Sensor: -200C to +200C, 3m x 2mm wire, tip 70mm x 3mm, WP</t>
  </si>
  <si>
    <t>33068803R</t>
  </si>
  <si>
    <t>1-mo Rental: TVP PT1000 Smart USB Sensor: -200C to +200C, 5m x 2mm wire, tip 70mm x 3mm, WP</t>
  </si>
  <si>
    <t>33068805R</t>
  </si>
  <si>
    <t>1-mo Rental: TVP PT1000 Smart USB Sensor: -200C to +200C, 10m x 2mm wire, tip 70mm x 3mm, WP</t>
  </si>
  <si>
    <t>33068810R</t>
  </si>
  <si>
    <t>1-mo Rental: TVP PT1000 Smart USB Sensor: -200C to +200C, 15m x 2mm wire, tip 70mm x 3mm, WP</t>
  </si>
  <si>
    <t>33068815R</t>
  </si>
  <si>
    <t>1-mo Rental: TVP PT1000 Smart USB Sensor: -200C to +200C, 25m x 2mm wire, tip 70mm x 3mm, WP</t>
  </si>
  <si>
    <t>33068825R</t>
  </si>
  <si>
    <t>1-mo Rental: TVP PT1000 Smart USB Sensor: -200C to +200C, 3m x 4mm wire, tip 70mm x 4mm,  WP</t>
  </si>
  <si>
    <t>33068703R</t>
  </si>
  <si>
    <t>1-mo Rental: TVP PT1000 Smart USB Sensor: -200C to +200C, 5m x 4mm wire, tip 70mm x 4mm,  WP</t>
  </si>
  <si>
    <t>33068705R</t>
  </si>
  <si>
    <t>1-mo Rental: TVP PT1000 Smart USB Sensor: -200C to +200C, 10m x 4mm wire, tip 70mm x 4mm, WP</t>
  </si>
  <si>
    <t>33068710R</t>
  </si>
  <si>
    <t>1-mo Rental: TVP PT1000 Smart USB Sensor: -200C to +200C, 30m x 4mm wire, tip 70mm x 4mm, WP</t>
  </si>
  <si>
    <t>33068730R</t>
  </si>
  <si>
    <t>1-mo Rental: TVP PT1000 Smart USB Sensor: -200C to +200C, 50m x 4mm wire, tip 70mm x 4mm, WP</t>
  </si>
  <si>
    <t>33068750R</t>
  </si>
  <si>
    <t>1-mo Rental: TVP PT100 Smart USB Sensor: 3-Wire terminal strip. -200C to +200C</t>
  </si>
  <si>
    <t>33062510R</t>
  </si>
  <si>
    <t>1-mo Rental: 4-Channel TVP PT1000 Smart USB Sensor: -200C to +200C, 3m x 2mm wire, tip 70mmX3mm, WP</t>
  </si>
  <si>
    <t>33069403R</t>
  </si>
  <si>
    <t>1-mo Rental: 4-Channel TVP PT1000 Smart USB Sensor: -200C to +200C, 5m x 2mm wire, tip 70mmX3mm, WP</t>
  </si>
  <si>
    <t>33069405R</t>
  </si>
  <si>
    <t>1-mo Rental: 4-Channel TVP PT1000 Smart USB Sensor: -200C to +200C, 10m x 2mm wire, tip 70mmX3mm, WP</t>
  </si>
  <si>
    <t>33069410R</t>
  </si>
  <si>
    <t>1-mo Rental: 4-Channel TVP PT1000 Smart USB Sensor: -200C to +200C, 15m x 2mm wire, tip 70mmX3mm, WP</t>
  </si>
  <si>
    <t>33069415R</t>
  </si>
  <si>
    <t>1-mo Rental: 4-Channel TVP PT1000 Smart USB Sensor: -200C to +200C, 25m x 2mm wire, tip 70mmX3mm, WP</t>
  </si>
  <si>
    <t>33069425R</t>
  </si>
  <si>
    <t>1-mo Rental: TVP RH/T Smart USB Sensor: Short RH/T sensor for ambient apps, 0 to 60C, 0 to 90% RH</t>
  </si>
  <si>
    <t>33068400R</t>
  </si>
  <si>
    <t>Works with V1.5.3+ and up with appropriate firmware</t>
  </si>
  <si>
    <t>1-mo Rental: TVP RH/T Pro Smart USB Connector: Probe and Extension cables sold separately.</t>
  </si>
  <si>
    <t>33068401R</t>
  </si>
  <si>
    <t xml:space="preserve">1-mo Rental: TVP RH/T Pro Smart Probe: 0-60C, 0-90%RH. </t>
  </si>
  <si>
    <t>33068404R</t>
  </si>
  <si>
    <t>1-mo Rental: TVP RH/T Pro Extension Cable: 2m cable. Extends between Ellab USB and RH/T Pro Probe.</t>
  </si>
  <si>
    <t>33068402R</t>
  </si>
  <si>
    <t>1-mo Rental: TVP RH/T Pro Extension Cable: 3m cable. Extends between Ellab USB and RH/T Pro Probe.</t>
  </si>
  <si>
    <t>33068403R</t>
  </si>
  <si>
    <t>1-mo Rental: TVP RH/T Pro Extension Cable: 5m cable. Extends between Ellab USB and RH/T Pro Probe.</t>
  </si>
  <si>
    <t>33068405R</t>
  </si>
  <si>
    <t>1-mo Rental: TVP RH/T Pro Extension Cable: 10m cable. Extends between Ellab USB and RH/T Pro Probe.</t>
  </si>
  <si>
    <t>33068410R</t>
  </si>
  <si>
    <t>1-mo Rental: TVP Rotronic Smart USB Connector: For Rotronic HC2 sensor</t>
  </si>
  <si>
    <t>33067474R</t>
  </si>
  <si>
    <t>1-mo Rental: Rotronic HygroClip2 T/RH Probe</t>
  </si>
  <si>
    <t>33281500R</t>
  </si>
  <si>
    <t xml:space="preserve">1-mo Rental: Rotronic Hygroclip2 Extension Cable: 2M Cable </t>
  </si>
  <si>
    <t>33285702R</t>
  </si>
  <si>
    <t xml:space="preserve">1-mo Rental: Rotronic Hygroclip2 Extension Cable: 5M Cable </t>
  </si>
  <si>
    <t>33285805R</t>
  </si>
  <si>
    <r>
      <rPr>
        <b/>
        <u/>
        <sz val="12"/>
        <color rgb="FF000000"/>
        <rFont val="Calibri"/>
        <family val="2"/>
        <scheme val="minor"/>
      </rPr>
      <t>Works with V1.4.2 and newer</t>
    </r>
    <r>
      <rPr>
        <sz val="12"/>
        <color rgb="FF000000"/>
        <rFont val="Calibri"/>
        <family val="2"/>
        <scheme val="minor"/>
      </rPr>
      <t xml:space="preserve">
Includes: Vaisala GMP251 CO2 sensor with 0-20% Range, 60C Max Temp Exposure. Ellab calibration included
Will only work with PoE Transmitter in V1.4.2 with the appropriate firmware
Will work with RF-DC Transmitter in V1.5 with the appropriate firmware
*CO2 sensor and Cable are paired together. If the cable or CO2 sensor needs to be replaced, a new factory calibration needs to be performed to create a new pairing. Vaisala CO2 sensor cannot be calibrated independent of the harness. </t>
    </r>
  </si>
  <si>
    <r>
      <t>1-mo Rental: TVP CO</t>
    </r>
    <r>
      <rPr>
        <vertAlign val="subscript"/>
        <sz val="12"/>
        <color rgb="FF000000"/>
        <rFont val="Calibri"/>
        <family val="2"/>
        <scheme val="minor"/>
      </rPr>
      <t>2</t>
    </r>
    <r>
      <rPr>
        <sz val="12"/>
        <color rgb="FF000000"/>
        <rFont val="Calibri"/>
        <family val="2"/>
        <scheme val="minor"/>
      </rPr>
      <t xml:space="preserve"> Kit: Ellab TVP Vaisala Smart USB</t>
    </r>
    <r>
      <rPr>
        <vertAlign val="subscript"/>
        <sz val="12"/>
        <color rgb="FF000000"/>
        <rFont val="Calibri"/>
        <family val="2"/>
        <scheme val="minor"/>
      </rPr>
      <t xml:space="preserve"> </t>
    </r>
    <r>
      <rPr>
        <sz val="12"/>
        <color rgb="FF000000"/>
        <rFont val="Calibri"/>
        <family val="2"/>
        <scheme val="minor"/>
      </rPr>
      <t>Connector, 1.5m cable, Vaisala GMP251, 0-20%</t>
    </r>
  </si>
  <si>
    <t>33066115R</t>
  </si>
  <si>
    <r>
      <t>1-mo Rental: TVP CO</t>
    </r>
    <r>
      <rPr>
        <vertAlign val="subscript"/>
        <sz val="12"/>
        <color rgb="FF000000"/>
        <rFont val="Calibri"/>
        <family val="2"/>
        <scheme val="minor"/>
      </rPr>
      <t>2</t>
    </r>
    <r>
      <rPr>
        <sz val="12"/>
        <color rgb="FF000000"/>
        <rFont val="Calibri"/>
        <family val="2"/>
        <scheme val="minor"/>
      </rPr>
      <t xml:space="preserve"> Kit: Ellab TVP Vaisala Smart USB Connector, 3m cable, Vaisala GMP251, 0-20%</t>
    </r>
  </si>
  <si>
    <t>33066130R</t>
  </si>
  <si>
    <t>1-mo Rental: TVP DP Smart USB Sensor ±100PA, 2 x LEMO for 6mmOD/4mmID pneumatic tube</t>
  </si>
  <si>
    <t>33063750R</t>
  </si>
  <si>
    <t>1-mo Rental: TVP DP Smart USB Sensor ±1250PA, 2 x LEMO for 6mmOD/4mmID pneumatic tube</t>
  </si>
  <si>
    <t>33063712R</t>
  </si>
  <si>
    <t>1-mo Rental: TVP DP Smart USB Sensor. ±100PA, 2 x Barb fittings for 6mmOD/4mmID pneumatic tube</t>
  </si>
  <si>
    <t>33063751R</t>
  </si>
  <si>
    <t>1-mo Rental: TVP DP Smart USB Sensor. ±1250PA, 2 x Barb fittings for 6mmOD/4mmID pneumatic tube</t>
  </si>
  <si>
    <t>33063713R</t>
  </si>
  <si>
    <t>1-mo Rental: TVP 4-20mA Smart USB Sensor: Current Input</t>
  </si>
  <si>
    <t>33062420R</t>
  </si>
  <si>
    <t>1-mo Rental: TVP 0-10V Smart USB Sensor: Voltage Input</t>
  </si>
  <si>
    <t>33062410R</t>
  </si>
  <si>
    <t>1-mo Rental: TVP Digital Input Smart USB Sensor: (Signal from PLC, etc.)</t>
  </si>
  <si>
    <t>33063400R</t>
  </si>
  <si>
    <t xml:space="preserve">1-mo Rental: TVP Digital Output Smart USB Sensor: (Relay for Light &amp; Sound beacon, etc.) </t>
  </si>
  <si>
    <t>33063600R</t>
  </si>
  <si>
    <t>1-mo Rental: TVP Dual Digital Input Smart USB Sensor: Door / Digital Configuration</t>
  </si>
  <si>
    <t>33063420R</t>
  </si>
  <si>
    <t>1-mo Rental: TVP Dual Digital Input Smart USB Sensor: Digital/Digitial Configuration</t>
  </si>
  <si>
    <t>33063421R</t>
  </si>
  <si>
    <t>1-mo Rental: TVP Dual Digital Input Smart USB Sensor w. connected Light door sensor</t>
  </si>
  <si>
    <t>33063430R</t>
  </si>
  <si>
    <t>1-mo Rental: TVP Light Door Smart USB Sensor: 3-meter cable length</t>
  </si>
  <si>
    <t>33063303R</t>
  </si>
  <si>
    <t>1-mo Rental: TVP Medium Door Smart USB Sensor: 3-meter cable length</t>
  </si>
  <si>
    <t>33063304R</t>
  </si>
  <si>
    <t>1-mo Rental: TVP Heavy Door Smart USB Sensor: 3-meter cable length</t>
  </si>
  <si>
    <t>33063313R</t>
  </si>
  <si>
    <t>1-mo Rental: Airflow sensor: 0-5m/s. External AC/DC power supply &amp; 0-10V Smart USB sensor included.</t>
  </si>
  <si>
    <t>33064905R</t>
  </si>
  <si>
    <t>1-mo Rental: Airflow sensor: 0-10m/s. External AC/DC power supply &amp; 0-10V Smart USB sensor included.</t>
  </si>
  <si>
    <t>33064910R</t>
  </si>
  <si>
    <t>1-mo Rental: Airflow sensor: 0-20m/s. External AC/DC power supply &amp; 0-10V Smart USB sensor included.</t>
  </si>
  <si>
    <t>33064920R</t>
  </si>
  <si>
    <r>
      <rPr>
        <sz val="12"/>
        <color rgb="FF000000"/>
        <rFont val="Calibri"/>
        <family val="2"/>
        <scheme val="minor"/>
      </rPr>
      <t xml:space="preserve">Works with V1.5.0 and up 
Select appropriate airflow, and whether or not is requires external power supply
</t>
    </r>
    <r>
      <rPr>
        <b/>
        <sz val="12"/>
        <color rgb="FF000000"/>
        <rFont val="Calibri"/>
        <family val="2"/>
        <scheme val="minor"/>
      </rPr>
      <t xml:space="preserve">*TVP 0-10V Smart USB sensor: Voltage Input included 
</t>
    </r>
    <r>
      <rPr>
        <sz val="12"/>
        <color rgb="FF000000"/>
        <rFont val="Calibri"/>
        <family val="2"/>
        <scheme val="minor"/>
      </rPr>
      <t>For use with either PoE, RF-DC transmitters</t>
    </r>
  </si>
  <si>
    <t>1-mo Rental: Airflow sensor: 0-5m/s. 0-10V Smart USB sensor included. For use with PoE or RF-DC.</t>
  </si>
  <si>
    <t>33064805R</t>
  </si>
  <si>
    <t>1-mo Rental: Airflow sensor: 0-10m/s. 0-10V Smart USB sensor included. For use with PoE or RF-DC.</t>
  </si>
  <si>
    <t>33064810R</t>
  </si>
  <si>
    <t>1-mo Rental: Airflow sensor: 0-20m/s. 0-10V Smart USB sensor included. For use with PoE or RF-DC.</t>
  </si>
  <si>
    <t>33064820R</t>
  </si>
  <si>
    <t xml:space="preserve">1-mo Rental: TVP / IceSpy Alarm beacon kit. Red. External power supply included. </t>
  </si>
  <si>
    <t>33402724R</t>
  </si>
  <si>
    <t xml:space="preserve">1-mo Rental: TVP / IceSpy Alarm beacon kit w/sounder. Red. External power supply included. </t>
  </si>
  <si>
    <t>33402730R</t>
  </si>
  <si>
    <t>1-mo Rental: Patlite LA6-5DSNWB-POE light tower. With desktop bracket. HTTPS Communication</t>
  </si>
  <si>
    <t>33065100R</t>
  </si>
  <si>
    <t>1-mo Rental: Patlite NHV6-3DN-RYG light tower. HTTPS Communication</t>
  </si>
  <si>
    <t>33065101R</t>
  </si>
  <si>
    <t xml:space="preserve">Mobile Hot Spot (sourced locally or from designated rental hub) : </t>
  </si>
  <si>
    <t>1-mo Rental: EU Hotspot</t>
  </si>
  <si>
    <t>33065200R</t>
  </si>
  <si>
    <t>1-mo Rental: US Hotspot</t>
  </si>
  <si>
    <t>33065201R</t>
  </si>
  <si>
    <t xml:space="preserve">Verifications (performed at designated rental hub): </t>
  </si>
  <si>
    <t>Temperature - Integrated Temp Sensor</t>
  </si>
  <si>
    <t>Pre-verification: Ellab Smart USB Integrated Temp Sensor. 3 Points (-20, 20, 60C)</t>
  </si>
  <si>
    <t>Post-verification: Ellab Smart USB Integrated Temp Sensor. 3 Points (-20, 20, 60C)</t>
  </si>
  <si>
    <t>Temperature - External Temp Sensor</t>
  </si>
  <si>
    <t>Pre-verification: Ellab Smart USB External Temp Sensor. 3 Points (-85, 0, 75C)</t>
  </si>
  <si>
    <t>Post-verification: Ellab Smart USB External Temp Sensor. 3 Points (-85, 0, 75C)</t>
  </si>
  <si>
    <t>Temperature: Extra Points</t>
  </si>
  <si>
    <t>TVP Traceable Re-calibration: Temperature Extra Point (-196C)</t>
  </si>
  <si>
    <t>TVP Traceable Re-calibration: Temperature Extra Point (-90C to 150C)</t>
  </si>
  <si>
    <t>TVP Traceable Re-calibration: Temperature Extra Point (+200C)</t>
  </si>
  <si>
    <t>TVP Traceable Re-calibration: Temperature Extra Point (+250C)</t>
  </si>
  <si>
    <t>Temperature &amp; Relative Humidity</t>
  </si>
  <si>
    <t>Pre-verification: Ellab Smart T/RH Sensor and Rotronic T/RH Sensor. (11/54/85%RH @ Ambient)</t>
  </si>
  <si>
    <t>Post-verification: Ellab Smart T/RH Sensor and Rotronic T/RH Sensor. (11/54/85%RH @ Ambient)</t>
  </si>
  <si>
    <t>Temperature &amp; Relative Humidity: Extra Points</t>
  </si>
  <si>
    <t xml:space="preserve">TVP Traceable Re-calibration: Humidity Extra Point (Between 10% &amp; 90% @ ambient) </t>
  </si>
  <si>
    <t>Pre-verification: Ellab Smart DP Sensor. 3 points (-100, 0, 100Pa)</t>
  </si>
  <si>
    <t>Post-verification: Ellab Smart DP Sensor. 3 points (-100, 0, 100Pa)</t>
  </si>
  <si>
    <t>Pre-verification: Ellab 4-20mA Smart Current Sensor. 3 points (4, 12, 20mA)</t>
  </si>
  <si>
    <t>Post-verification: Ellab 4-20mA Smart Current Sensor. 3 points (4, 12, 20mA)</t>
  </si>
  <si>
    <t>Pre-verification: Ellab 0-10V Smart Voltage Sensor. 3 points (0, 5, 10V)</t>
  </si>
  <si>
    <t>Post-verification: Ellab 0-10V Smart Coltage Sensor. 3 points (0, 5, 10V)</t>
  </si>
  <si>
    <r>
      <t>Carbon Dioxide: CO</t>
    </r>
    <r>
      <rPr>
        <vertAlign val="subscript"/>
        <sz val="12"/>
        <rFont val="Calibri"/>
        <family val="2"/>
        <scheme val="minor"/>
      </rPr>
      <t>2</t>
    </r>
  </si>
  <si>
    <t>Pre-verification: Ellab TVP CO2 kit. 3 points (0, 10, 20%CO2)</t>
  </si>
  <si>
    <t>Post-verification: Ellab TVP CO2 kit. 3 points (0, 10, 20%CO2)</t>
  </si>
  <si>
    <t>Accredited Verifications</t>
  </si>
  <si>
    <t xml:space="preserve">Quote the verification part number above WITH the accredited calibration upgrade part number. The accredited upgrade part numbers are in the Calibration tab in the area called "Upgrade for newly purchased probes to ISO 17025 Accredited Calibration". </t>
  </si>
  <si>
    <t>*915 - 928MHz - Australia, New Zealand  &amp; Brazil</t>
  </si>
  <si>
    <t>Parts List:  EMSuite as a Service (Software Subscription Option)</t>
  </si>
  <si>
    <t>Monitoring Pricing Ver. 1.6 - July 2022</t>
  </si>
  <si>
    <t>US %</t>
  </si>
  <si>
    <t>Ellab Ordering</t>
  </si>
  <si>
    <t>RRP</t>
  </si>
  <si>
    <t>Code</t>
  </si>
  <si>
    <t>Euro €</t>
  </si>
  <si>
    <t>RRP Specific US$</t>
  </si>
  <si>
    <t>Ellab EMSuite Monitoring Software - Annual Subscription</t>
  </si>
  <si>
    <t>EMSuite Licence Type:</t>
  </si>
  <si>
    <t>SS900</t>
  </si>
  <si>
    <t>EMSuite Standard Annual Subscription Licence - complete with unlimited users</t>
  </si>
  <si>
    <t>SS901</t>
  </si>
  <si>
    <t>EMSuite Professional Version Annual Subscription Licence (unlimited users &amp; works with all device licences) - Includes activation of full compliance functionality, complete with IQ/OQ Documentation (for SW &amp; HW)</t>
  </si>
  <si>
    <t>Measuring Point Annual Subscription Licence for Standard Software Licence Includes Software Assurance: (Price per Measuring Point - will be multiplied by number of Points required)</t>
  </si>
  <si>
    <t>SS3561</t>
  </si>
  <si>
    <t>EMSuite Std Annual Subscription for Measuring Point Licences - Up to 10 Channels</t>
  </si>
  <si>
    <t>SS3562</t>
  </si>
  <si>
    <t>EMSuite Std Annual Subscription for Measuring Point Licences - Up to 25 Channels</t>
  </si>
  <si>
    <t>SS3563</t>
  </si>
  <si>
    <t>EMSuite Std Annual Subscription for Measuring Point Licences - Up to 50 Channels</t>
  </si>
  <si>
    <t>SS3564</t>
  </si>
  <si>
    <t>EMSuite Std Annual Subscription for Measuring Point Licences - Up to 75 Channels</t>
  </si>
  <si>
    <t>SS3565</t>
  </si>
  <si>
    <t>EMSuite Std Annual Subscription for Measuring Point Licences - Up to 100 Channels</t>
  </si>
  <si>
    <t>SS3566</t>
  </si>
  <si>
    <t>EMSuite Std Annual Subscription for Measuring Point Licences - Up to 150 Channels</t>
  </si>
  <si>
    <t>SS3567</t>
  </si>
  <si>
    <t>EMSuite Std Annual Subscription for Measuring Point Licences - Up to 200 Channels</t>
  </si>
  <si>
    <t>SS3568</t>
  </si>
  <si>
    <t>EMSuite Std Annual Subscription for Measuring Point Licences - Up to 250 Channels</t>
  </si>
  <si>
    <t>SS3569</t>
  </si>
  <si>
    <t>EMSuite Std Annual Subscription for Measuring Point Licences - Up to 300 Channels</t>
  </si>
  <si>
    <t>SS3570</t>
  </si>
  <si>
    <t>EMSuite Std Annual Subscription for Measuring Point Licences - Up to 400 Channels</t>
  </si>
  <si>
    <t>SS3571</t>
  </si>
  <si>
    <t>EMSuite Std Annual Subscription for Measuring Point Licences - Up to 500 Channels</t>
  </si>
  <si>
    <t>SS3572</t>
  </si>
  <si>
    <t>EMSuite Std Annual Subscription for Measuring Point Licences - Up to 750 Channels</t>
  </si>
  <si>
    <t>SS3573</t>
  </si>
  <si>
    <t>EMSuite Std Annual Subscription for Measuring Point Licences - Up to 1000 Channels</t>
  </si>
  <si>
    <t>SS3574</t>
  </si>
  <si>
    <t>EMSuite Std Annual Subscription for Measuring Point Licences - Up to 2500 Channels</t>
  </si>
  <si>
    <t>Measuring Point Annual Subscription Licence for Pro Software Licence Includes Software Assurance: (Price per Measuring Point - will be multiplied by number of Points required)</t>
  </si>
  <si>
    <t>SS3591</t>
  </si>
  <si>
    <t>EMSuite Pri Annual Subscription for Measuring Point Licences - Up to 10 Channels</t>
  </si>
  <si>
    <t>SS3592</t>
  </si>
  <si>
    <t>EMSuite Pro Annual Subscription for Measuring Point Licences -Up to 25 Channels</t>
  </si>
  <si>
    <t>SS3593</t>
  </si>
  <si>
    <t>EMSuite Pro Annual Subscription for Measuring Point Licences -Up to 50 Channels</t>
  </si>
  <si>
    <t>SS3594</t>
  </si>
  <si>
    <t>EMSuite Pro Annual Subscription for Measuring Point Licences - Up to 75 Channels</t>
  </si>
  <si>
    <t>SS3595</t>
  </si>
  <si>
    <t>EMSuite Pro Annual Subscription for Measuring Point Licences - Up to 100 Channels</t>
  </si>
  <si>
    <t>SS3596</t>
  </si>
  <si>
    <t>EMSuite Pro Annual Subscription for Measuring Point Licences - Up to 150 Channels</t>
  </si>
  <si>
    <t>SS3597</t>
  </si>
  <si>
    <t>EMSuite Pro Annual Subscription for Measuring Point Licences - Up to 200 Channels</t>
  </si>
  <si>
    <t>SS3598</t>
  </si>
  <si>
    <t>EMSuite Pro Annual Subscription for Measuring Point Licences - Up to 250 Channels</t>
  </si>
  <si>
    <t>SS3599</t>
  </si>
  <si>
    <t>EMSuite Pro Annual Subscription for Measuring Point Licences - Up to 300 Channels</t>
  </si>
  <si>
    <t>SS3600</t>
  </si>
  <si>
    <t>EMSuite Pro Annual Subscription for Measuring Point Licences - Up to 400 Channels</t>
  </si>
  <si>
    <t>SS3601</t>
  </si>
  <si>
    <t>EMSuite Pro Annual Subscription for Measuring Point Licences - Up to 500 Channels</t>
  </si>
  <si>
    <t>SS3602</t>
  </si>
  <si>
    <t>EMSuite Pro Annual Subscription for Measuring Point Licences - Up to 750 Channels</t>
  </si>
  <si>
    <t>SS3603</t>
  </si>
  <si>
    <t>EMSuite Pro Annual Subscription for Measuring Point Licences - Up to 1000 Channels</t>
  </si>
  <si>
    <t>SS3604</t>
  </si>
  <si>
    <t>EMSuite Pro Annual Subscription for Measuring Point Licences - Up to 2500 Channels</t>
  </si>
  <si>
    <t>SS2766</t>
  </si>
  <si>
    <t>OPC-UA Server Licence:</t>
  </si>
  <si>
    <t>SS6724</t>
  </si>
  <si>
    <t>EMSuite OPC-UA Server Professional Licence (Unlimited Users + up to 250 Sensors)</t>
  </si>
  <si>
    <t>SS6725</t>
  </si>
  <si>
    <t>EMSuite OPC-UA Server Professional Licence (Unlimited Users + up to 500 Sensors)</t>
  </si>
  <si>
    <t>SS6726</t>
  </si>
  <si>
    <t>EMSuite OPC-UA Server Professional Licence (Unlimited Users + up to 1000 Sensors)</t>
  </si>
  <si>
    <t>SS6727</t>
  </si>
  <si>
    <t>EMSuite OPC-UA Server Professional Licence (Unlimited Users + up to 2500 Sensors)</t>
  </si>
  <si>
    <t xml:space="preserve">Modbus Device interface Licence </t>
  </si>
  <si>
    <t>SS6281</t>
  </si>
  <si>
    <t>SS6282</t>
  </si>
  <si>
    <t>SS6283</t>
  </si>
  <si>
    <t>SS6284</t>
  </si>
  <si>
    <t>Modbus TCP Interface for 3rd Party Products into EMSuite (Unlimited Users + up to 250 Devices)</t>
  </si>
  <si>
    <t>SS6285</t>
  </si>
  <si>
    <t>Modbus TCP Interface for 3rd Party Products into EMSuite (Unlimited Users + up to 500 Devices)</t>
  </si>
  <si>
    <t>EMSuite Web API</t>
  </si>
  <si>
    <t>SS9274</t>
  </si>
  <si>
    <t>EMSuite Web API Licence</t>
  </si>
  <si>
    <t>Gold Service 24/7 Telephone &amp; Remote Support in English - For SaaS Applicaions</t>
  </si>
  <si>
    <t>SS4710</t>
  </si>
  <si>
    <t>EMSuite Gold Service for SaaS Systems - up to 100 Measurement Points</t>
  </si>
  <si>
    <t>SS4725</t>
  </si>
  <si>
    <t>EMSuite Gold Service for SaaS Systems -- up to 250 Measurement Points</t>
  </si>
  <si>
    <t>SS4750</t>
  </si>
  <si>
    <t>EMSuite Gold Service for SaaS Systems -- up to 500 Measurement Points</t>
  </si>
  <si>
    <t>SS4760</t>
  </si>
  <si>
    <t>EMSuite Gold Service for SaaS Systems -- up to 1000 Measurement Points</t>
  </si>
  <si>
    <t>SS4770</t>
  </si>
  <si>
    <t>EMSuite Gold Service for SaaS Systems -- up to 2500 Measurement Points</t>
  </si>
  <si>
    <t>SS4790</t>
  </si>
  <si>
    <t>EMSuite Gold Service for SaaS Systems -- up to Unlimited Measurement Points</t>
  </si>
  <si>
    <t>POA</t>
  </si>
  <si>
    <t>Yearly Cloud hosting in MS Azure add-on fee</t>
  </si>
  <si>
    <t>CH2461</t>
  </si>
  <si>
    <t>Cloud hosting - 1 to 75 Channels</t>
  </si>
  <si>
    <t>CH2462</t>
  </si>
  <si>
    <t>Cloud hosting - 75 to 100 Channels</t>
  </si>
  <si>
    <t>CH2463</t>
  </si>
  <si>
    <t>Cloud hosting - 101  to 250 Channels</t>
  </si>
  <si>
    <t>CH2464</t>
  </si>
  <si>
    <t>Cloud hosting - 251 to 300 Channels</t>
  </si>
  <si>
    <t>CH2465</t>
  </si>
  <si>
    <t>Cloud hosting - 301 to 400 Channels</t>
  </si>
  <si>
    <t>CH2466</t>
  </si>
  <si>
    <t>Cloud hosting - 401 to 500 Channels</t>
  </si>
  <si>
    <t>CH2467</t>
  </si>
  <si>
    <t>Cloud hosting - 501 to 750 Channels</t>
  </si>
  <si>
    <t>CH2468</t>
  </si>
  <si>
    <t>Cloud hosting - 751 to 1000 Channels</t>
  </si>
  <si>
    <t>CH2469</t>
  </si>
  <si>
    <t>Cloud hosting - 1001 to 2500 Channels</t>
  </si>
  <si>
    <t>CH2470</t>
  </si>
  <si>
    <t>Cloud hosting - 2500 plius Channels</t>
  </si>
  <si>
    <t>Parts List:  TrackView Pro Calibrations</t>
  </si>
  <si>
    <t xml:space="preserve">TrackView Pro Re-calibration, extra points or upgrade of default traceable calibrations </t>
  </si>
  <si>
    <t>RRP US $</t>
  </si>
  <si>
    <t>TrackView Pro Traceable Calibrations</t>
  </si>
  <si>
    <t xml:space="preserve">Traceable Calibrations for re-calibration or extra points on new sensors </t>
  </si>
  <si>
    <t xml:space="preserve">To be used when sending equipment in for annual calibrations, or for extra points on newly purchased equipment. </t>
  </si>
  <si>
    <t>Temperature</t>
  </si>
  <si>
    <t>TVP Traceable Re-calibration: Integrated PT1000 Temperature probe -20°C to +60°C, 5pt</t>
  </si>
  <si>
    <t>TVP Traceable Re-calibration: PT1000 -200°C to +250°C, Standard Wire 4mm, 5pt</t>
  </si>
  <si>
    <t>TVP Traceable Re-calibration: PT1000 -200°C to +200°C, Thin Wire 2mm, 5pt</t>
  </si>
  <si>
    <t xml:space="preserve">TVP Traceable Re-calibration: Temperature Extra Point (+200C). Thin 2mm &amp; Standard 4mm probes. </t>
  </si>
  <si>
    <t xml:space="preserve">TVP Traceable Re-calibration: Temperature Extra Point (+250C). Standard 4mm wire temp probe only. </t>
  </si>
  <si>
    <t>TVP Traceable Re-calibration: Integrated RH/Temp probe, 5pt temp, 5pt RH @ ambient</t>
  </si>
  <si>
    <t xml:space="preserve">TVP Traceable Re-calibration Ellab RH/T Pro Smart Probe, 5pt temp, 5pt RH @ ambient </t>
  </si>
  <si>
    <t>TVP Traceable Re-calibration: Ellab Rotronic HC2, 5pt temp, 5pt RH @ ambient</t>
  </si>
  <si>
    <t>TVP Traceable Re-calibration: Differential Pressure ±100PA, 5pt</t>
  </si>
  <si>
    <t>TVP Traceable Re-calibration: Differential Pressure ±1250PA, 9pt</t>
  </si>
  <si>
    <t>TVP Traceable Re-calibration: Analog Input 4-20mA, 5pt</t>
  </si>
  <si>
    <t>TVP Traceable Re-calibration: Analog Input 0-10V, 5pt</t>
  </si>
  <si>
    <r>
      <rPr>
        <sz val="12"/>
        <color rgb="FF000000"/>
        <rFont val="Calibri"/>
        <family val="2"/>
        <scheme val="minor"/>
      </rPr>
      <t>Carbon Dioxide: CO</t>
    </r>
    <r>
      <rPr>
        <vertAlign val="subscript"/>
        <sz val="12"/>
        <color rgb="FF000000"/>
        <rFont val="Calibri"/>
        <family val="2"/>
        <scheme val="minor"/>
      </rPr>
      <t>2</t>
    </r>
  </si>
  <si>
    <t>TVP Traceable Re-calibration: Ellab Vaisala USB connector Paired with Vaisala 0~20% sensor, 4pt</t>
  </si>
  <si>
    <t>TrackView Pro Accredited Calibrations</t>
  </si>
  <si>
    <t xml:space="preserve">ISO 17025 Accredited Calibration for re-calibration or extra points on new sensors </t>
  </si>
  <si>
    <t xml:space="preserve">To be used when sending equipment in for annual calibrations or extra points on new sensors </t>
  </si>
  <si>
    <t>What do you get with Accredited Calibrations: 
►ISO 17025 is globally recognized
►Provides customer with measurement of uncertainty
►Calibration conducted by using ISO 17025 accredited process and qualified personnel</t>
  </si>
  <si>
    <t>TVP ISO 17025 Re-calibration: Integrated PT1000 Temperature probe -20°C to +60°C, 5pt</t>
  </si>
  <si>
    <t>TVP ISO 17025 Re-calibration: PT1000 -200°C to +250°C, Standard Wire 4mm, 5pt</t>
  </si>
  <si>
    <t>TVP ISO 17025 Re-calibration: PT1000 -200°C to +200°C, Thin Wire 2mm, 5pt</t>
  </si>
  <si>
    <t>TVP ISO 17025 Re-calibration: Temperature Extra Point (-196C)</t>
  </si>
  <si>
    <t>TVP ISO 17025 Re-calibration: Temperature Extra Point (Between -90 &amp; +150C)</t>
  </si>
  <si>
    <t>TVP ISO 17025 Re-calibration: Temperature Extra Point (+200C)</t>
  </si>
  <si>
    <t>TVP ISO 17025 Re-calibration: Temperature Extra Point (+250C)</t>
  </si>
  <si>
    <t>TVP ISO 17025 Re-calibration: Integrated Temperature &amp; Humidity probe, 5pt temp, 5pt RH @ ambient</t>
  </si>
  <si>
    <t>TVP ISO 17025 Re-calibration Ellab RH/T Pro Smart Probe, 5pt temp, 5pt RH @ ambient</t>
  </si>
  <si>
    <t>TVP ISO 17025 Re-calibration: Ellab Rotronic HC2, 5pt temp, 5pt RH @ ambient</t>
  </si>
  <si>
    <t>TVP ISO 17025 Re-calibration: Humidity Extra Point (Between 10% &amp; 90% @ ambient)</t>
  </si>
  <si>
    <t>Differential Pressure - Not Available</t>
  </si>
  <si>
    <t>Analog: Current or Voltage - Not Available</t>
  </si>
  <si>
    <r>
      <t>Carbon Dioxide: CO</t>
    </r>
    <r>
      <rPr>
        <vertAlign val="subscript"/>
        <sz val="12"/>
        <rFont val="Calibri"/>
        <family val="2"/>
        <scheme val="minor"/>
      </rPr>
      <t>2</t>
    </r>
    <r>
      <rPr>
        <sz val="12"/>
        <rFont val="Calibri"/>
        <family val="2"/>
        <scheme val="minor"/>
      </rPr>
      <t xml:space="preserve"> - Not Available</t>
    </r>
  </si>
  <si>
    <t xml:space="preserve">Upgrade for newly purchased probes to ISO 17025 Accredited Calibration  </t>
  </si>
  <si>
    <t>To be used when selling new sensors. New sensors come with standard Traceable Calibration. If your customer would like ISO 17025, use these codes when ordering new sensors to get the standard calibration upgraded to ISO 17025 calibration.</t>
  </si>
  <si>
    <t>TVP ISO 17025 Upgrade of traceable cal.: Integrated PT1000 Temperature Probe -20C to +60C, 5pt</t>
  </si>
  <si>
    <t>TVP ISO 17025 Upgrade of traceable cal.: PT1000 -200°C to +250°C, Standard Wire 4mm, 5pt</t>
  </si>
  <si>
    <t>TVP ISO 17025 Upgrade of traceable Cal: PT1000 -200°C to +200°C, Thin Wire 2mm, 5pt</t>
  </si>
  <si>
    <t>Temperature: Extra Point</t>
  </si>
  <si>
    <t>TVP ISO 17025 Upgrade of traceable cal.: Temprature Extra Point (-196C)</t>
  </si>
  <si>
    <t>TVP ISO 17025 Upgrade of traceable cal.: Temprature Extra Point (Between -90 &amp; +150C)</t>
  </si>
  <si>
    <t xml:space="preserve">TVP ISO 17025 Upgrade of traceable cal.: Temprature Extra Point (+200C). Thin 2mm &amp; Std 4mm probes. </t>
  </si>
  <si>
    <t xml:space="preserve">TVP ISO 17025 Upgrade of traceable cal. Temprature Extra Point (+250C). Std 4mm wire temp only. </t>
  </si>
  <si>
    <t>TVP ISO 17025 Upgrade of traceable cal: Integrated RH/temp probe, 5pt temp, 5pt RH @ ambient</t>
  </si>
  <si>
    <t xml:space="preserve">TVP ISO 17025 Upgrade of traceable cal: Ellab RH/T Pro Smart Probe, 5pt temp, 5pt RH @ ambient </t>
  </si>
  <si>
    <t>TVP ISO 17025 Upgrade of traceable cal: Ellab Rotronic HC2, 5pt temp, 5pt RH @ ambient</t>
  </si>
  <si>
    <t>Temperature &amp; Relative Humidity: Extra Point</t>
  </si>
  <si>
    <t xml:space="preserve">TVP ISO 17025 Upgrade of traceable cal: Humidity Extra Point (Between 10% &amp; 90% @ ambient) </t>
  </si>
  <si>
    <t>Ellab TrackView Pro Smart Probes - Calibration points</t>
  </si>
  <si>
    <t>Text</t>
  </si>
  <si>
    <t>adjust. Point</t>
  </si>
  <si>
    <t>(check point)</t>
  </si>
  <si>
    <t>adjust. Point
(check point)</t>
  </si>
  <si>
    <t>Traceable Calibration for Integrated PT1000 Temperature probe -20°C to +60°C, with 3 Adjustment Points</t>
  </si>
  <si>
    <t>(only one 2nd order polynomial)</t>
  </si>
  <si>
    <t>(0)</t>
  </si>
  <si>
    <t>(40)</t>
  </si>
  <si>
    <t>Traceable Calibration for PT1000 -200°C to +250°C, X meter, tip 100mm x ø4mm, Waterproof, with 5 Adjustment Points</t>
  </si>
  <si>
    <t>Traceable Calibration for PT1000 -200°C to +200°C, X meter, tip 70mm x ø3mm, Thin Wire 2mm, Waterproof, with 5 Adjustment Points</t>
  </si>
  <si>
    <t>Temperature and Relative Humidity</t>
  </si>
  <si>
    <t>Traceable Calibration for Ellab Integrated Temperature &amp; Humidity probe</t>
  </si>
  <si>
    <t>Temperature (only one 2nd order polynomial)</t>
  </si>
  <si>
    <t>(15)</t>
  </si>
  <si>
    <t>(30)</t>
  </si>
  <si>
    <t>Humidity Calibrated at Ambient +/-2.5 °C</t>
  </si>
  <si>
    <t>(30%)</t>
  </si>
  <si>
    <t>(70%)</t>
  </si>
  <si>
    <t xml:space="preserve">Traceable Calibration for Ellab RH/Temp Pro sensor </t>
  </si>
  <si>
    <t xml:space="preserve">Temperature </t>
  </si>
  <si>
    <t>Traceable Calibration for RH connector with Rotronic HygroClip2
Sensor and Smart Connector are paired</t>
  </si>
  <si>
    <t>Traceable Calibration for Differential Pressure ±100PA, with 3 Adjustment Points</t>
  </si>
  <si>
    <t>-100PA</t>
  </si>
  <si>
    <t>-50PA</t>
  </si>
  <si>
    <t>(50PA)</t>
  </si>
  <si>
    <t>100PA</t>
  </si>
  <si>
    <t>Traceable Calibration for Differential Pressure ±1250PA, with 3 Adjustment Points</t>
  </si>
  <si>
    <t>(two 2nd order polynomial)</t>
  </si>
  <si>
    <t>-1250PA</t>
  </si>
  <si>
    <t>(-950PA)</t>
  </si>
  <si>
    <t>-625PA</t>
  </si>
  <si>
    <t>(-300PA)</t>
  </si>
  <si>
    <t>(300PA)</t>
  </si>
  <si>
    <t>625PA</t>
  </si>
  <si>
    <t>(950PA)</t>
  </si>
  <si>
    <t>1250PA</t>
  </si>
  <si>
    <t>Analog Input: Current or Voltage</t>
  </si>
  <si>
    <t>Traceable Calibration for Analog Input 4-20mA</t>
  </si>
  <si>
    <t>one 1st order polynomial (linear)</t>
  </si>
  <si>
    <t>Traceable Calibration for Analog Input 0-10V</t>
  </si>
  <si>
    <t>Digital</t>
  </si>
  <si>
    <t>Non Calibrated Sensor</t>
  </si>
  <si>
    <t>Digital Output</t>
  </si>
  <si>
    <t>Door Sensor</t>
  </si>
  <si>
    <t>Light digitial door sensor</t>
  </si>
  <si>
    <t>Heavy digital door sensor</t>
  </si>
  <si>
    <t>Carbon Dioxide - CO2</t>
  </si>
  <si>
    <t>Traceable Calibration for CO2 connector for Vaisala 0 - 20% - 
Sensor and Smart Connector are paired</t>
  </si>
  <si>
    <t>Ellab Monitoring Solutions Ltd - Draft new Ellab Ordering Codes for TrackView Pro and EMSuite</t>
  </si>
  <si>
    <t>Part Description</t>
  </si>
  <si>
    <t>33068703W</t>
  </si>
  <si>
    <t>33068705W</t>
  </si>
  <si>
    <t>Ellab Smart Sensor with RH connector for OEM Rotronic Hydroclip - For direct connection or Extension cable (Sensors &amp; Extensions cables sold seperately)</t>
  </si>
  <si>
    <t>Ellab Smart Sensor with RH connector for OEM E+E - For direct connection or Extension cable (Sensors &amp; Extensions cables sold seperately)</t>
  </si>
  <si>
    <t>Ellab Smart Sensor with Differential Pressure ±50PA, with LEMO air connector for ø6mm tube</t>
  </si>
  <si>
    <t>Ellab Smart Sensor with Differential Pressure ±1250PA, with LEMO air connector for ø6mm tube</t>
  </si>
  <si>
    <t>EMSuite Standard New Licence - complete with unlimited users and includes 15 Devices</t>
  </si>
  <si>
    <t>EMSuite Standard Upgrade Licence (from EMS or older system) - complete with unlimited users and includes 15 Devices</t>
  </si>
  <si>
    <t>EMSuite Professional Version Activation Licence (unlimited users &amp; works with all device licences) - Includes activation of full compliance functionality, complete with IQ Documentation</t>
  </si>
  <si>
    <t>EMSuite Additional Device Licences - 10 Devices</t>
  </si>
  <si>
    <t>EMSuite Additional Device Licences - 25 Devices</t>
  </si>
  <si>
    <t>EMSuite Additional Device Licences - 50 Devices</t>
  </si>
  <si>
    <t>EMSuite Additional Device Licences - 100 Devices</t>
  </si>
  <si>
    <t>EMSuite Additional Device Licences - 250 Devices</t>
  </si>
  <si>
    <t>EMSuite Additional Device Licences - 500 Devices</t>
  </si>
  <si>
    <t>EMSuite Additional Device Licences - 1000 Devices</t>
  </si>
  <si>
    <t>EMSuite Additional Device Licences - 2500 Devices</t>
  </si>
  <si>
    <t>EMSuite Additional Device Licences - Unlimited Devices</t>
  </si>
  <si>
    <t>EMSuite OPC-UA Server Professional Licence (Unlimited Users &amp; Devices)</t>
  </si>
  <si>
    <t>EMSuite Pro SOFTWARE OQ Blank Book for completion on-site</t>
  </si>
  <si>
    <t>EMSuite Pro SOFTWARE OQ Pre-completed Books</t>
  </si>
  <si>
    <t>EMSuite Pro User Requirements Specification including supporting documents</t>
  </si>
  <si>
    <t>Ellab TrackView Pro Access Receiver Hardware IQ OQ Workbook</t>
  </si>
  <si>
    <t>Ellab TrackView Pro Alarm Module Hardware IQ &amp; OQ Workbook</t>
  </si>
  <si>
    <t>Ellab TrackView Pro SMS Text Alert Module Hardware IQ &amp; OQ Workbook</t>
  </si>
  <si>
    <t>Ellab TrackView Pro Smart RF Transmitter Wireless Hardware IQ OQ Workbook</t>
  </si>
  <si>
    <t>Ellab TrackView Pro Smart PoE Transmitter Hardware IQ OQ Workbook</t>
  </si>
  <si>
    <t>Remote installation of Standard EMSuite Software</t>
  </si>
  <si>
    <t>Remote installation of EMSuite Pro, with completion of IQ Documentation</t>
  </si>
  <si>
    <t>Service - Checking Customers Software Pre Reqs</t>
  </si>
  <si>
    <t>Printed US Letter Copy of EMSuite Pro IQ Docuemnts in Hanwell 3-ring Binder</t>
  </si>
  <si>
    <t>Printed US Letter Copy of EMSuite Pro OQ Docuemnts in Hanwell 3-ring Binder</t>
  </si>
  <si>
    <t>EMSuite Mobile App Subscription (Up to 300 Sensors) 12mths payable in advance</t>
  </si>
  <si>
    <t>EMSuite Mobile App Subscription (Up to 600 Sensors) 12mths payable in advance</t>
  </si>
  <si>
    <t>EMSuite Mobile App Subscription (Up to 900 Sensors) 12mths payable in advance</t>
  </si>
  <si>
    <t>Adjusted to match IceSpy List</t>
  </si>
  <si>
    <t>New Discount. Adjusted to match IceSpy List</t>
  </si>
  <si>
    <t>Monitoring Pricing Ver. 13</t>
  </si>
  <si>
    <t>33077222R</t>
  </si>
  <si>
    <t>Not Released, Contact Brand Management</t>
  </si>
  <si>
    <t xml:space="preserve">New item number, 
Not Released, Contact Brand Mangement </t>
  </si>
  <si>
    <t>New Description, 
Not Released, Contact Brand Mangement</t>
  </si>
  <si>
    <t>Not Released, Contact Brand Mangement</t>
  </si>
  <si>
    <t>New Description,  
Not Released, Contact Brand Mangement</t>
  </si>
  <si>
    <t>With short term projects, companies often appreciate having a system that can operate without going onto their network. Providing a mobile hot spot for each Access Point allows you to deploy a system without using their IT system. You will need to find a hot spot with an ethernet port (E.g. Netgear Nighthawk), and a network provider with a SIM card that will work at their location.
These are sourced and provided by either DACH or US.</t>
  </si>
  <si>
    <t xml:space="preserve">Not required, but some customers may want sensors to be pre-verified prior to installation, and want them post-verified after removal. 
Performed at either DACH or US. </t>
  </si>
  <si>
    <t>New Description, 
Not Released, Contact Brand Management</t>
  </si>
  <si>
    <t>New Item, 
Not Released, Contact Brand Mangement</t>
  </si>
  <si>
    <t>New Item,
Not Released, Contact Brand Management</t>
  </si>
  <si>
    <t>New item</t>
  </si>
  <si>
    <t>New Price</t>
  </si>
  <si>
    <t>Version 2. 2 x barb fittings. 2 can fit per transmitter</t>
  </si>
  <si>
    <t>Order Rentals from DACH for EU, and US for North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</si>
</sst>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_(&quot;$&quot;* \(#,##0.00\);_(&quot;$&quot;* &quot;-&quot;??_);_(@_)"/>
    <numFmt numFmtId="43" formatCode="_(* #,##0.00_);_(* \(#,##0.00\);_(* &quot;-&quot;??_);_(@_)"/>
    <numFmt numFmtId="164" formatCode="_-* #,##0.00_-;\-* #,##0.00_-;_-* &quot;-&quot;??_-;_-@_-"/>
    <numFmt numFmtId="165" formatCode="_(&quot;£&quot;* #,##0.00_);_(&quot;£&quot;* \(#,##0.00\);_(&quot;£&quot;* &quot;-&quot;??_);_(@_)"/>
    <numFmt numFmtId="166" formatCode="_-* #,##0_-;\-* #,##0_-;_-* &quot;-&quot;??_-;_-@_-"/>
    <numFmt numFmtId="167" formatCode="[$DKK]\ #,##0.00"/>
    <numFmt numFmtId="168" formatCode="[$£-809]#,##0.00"/>
    <numFmt numFmtId="169" formatCode="_([$$-409]* #,##0.00_);_([$$-409]* \(#,##0.00\);_([$$-409]* &quot;-&quot;??_);_(@_)"/>
    <numFmt numFmtId="170" formatCode="[$$-409]#,##0.00"/>
    <numFmt numFmtId="171" formatCode="0.0%"/>
    <numFmt numFmtId="172" formatCode="[$DKK]\ #,##0"/>
    <numFmt numFmtId="173" formatCode="_(* #,##0_);_(* \(#,##0\);_(* &quot;-&quot;??_);_(@_)"/>
    <numFmt numFmtId="174" formatCode="[$£-809]#,##0"/>
    <numFmt numFmtId="175" formatCode="_([$$-409]* #,##0_);_([$$-409]* \(#,##0\);_([$$-409]* &quot;-&quot;??_);_(@_)"/>
    <numFmt numFmtId="176" formatCode="_-[$€-2]\ * #,##0.00_-;\-[$€-2]\ * #,##0.00_-;_-[$€-2]\ * &quot;-&quot;??_-;_-@_-"/>
    <numFmt numFmtId="177" formatCode="_-[$€-2]\ * #,##0_-;\-[$€-2]\ * #,##0_-;_-[$€-2]\ * &quot;-&quot;??_-;_-@_-"/>
    <numFmt numFmtId="178" formatCode="_-[$$-409]* #,##0_ ;_-[$$-409]* \-#,##0\ ;_-[$$-409]* &quot;-&quot;_ ;_-@_ "/>
    <numFmt numFmtId="179" formatCode="[$$-409]#,##0"/>
    <numFmt numFmtId="180" formatCode="&quot;$&quot;#,##0"/>
    <numFmt numFmtId="181" formatCode="[$€-2]\ #,##0_);\([$€-2]\ #,##0\)"/>
    <numFmt numFmtId="182" formatCode="_-* #,##0\ [$CHF-100C]_-;\-* #,##0\ [$CHF-100C]_-;_-* &quot;-&quot;??\ [$CHF-100C]_-;_-@_-"/>
    <numFmt numFmtId="183" formatCode="[$-409]mmmm\-yy;@"/>
  </numFmts>
  <fonts count="57"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b/>
      <sz val="11"/>
      <color theme="1"/>
      <name val="Calibri"/>
      <family val="2"/>
      <scheme val="minor"/>
    </font>
    <font>
      <sz val="12"/>
      <name val="Calibri"/>
      <family val="2"/>
      <scheme val="minor"/>
    </font>
    <font>
      <sz val="12"/>
      <color indexed="8"/>
      <name val="Calibri"/>
      <family val="2"/>
      <scheme val="minor"/>
    </font>
    <font>
      <sz val="8"/>
      <name val="Calibri"/>
      <family val="2"/>
      <scheme val="minor"/>
    </font>
    <font>
      <sz val="10"/>
      <name val="Arial"/>
      <family val="2"/>
    </font>
    <font>
      <b/>
      <sz val="12"/>
      <name val="Calibri"/>
      <family val="2"/>
      <scheme val="minor"/>
    </font>
    <font>
      <b/>
      <sz val="12"/>
      <color theme="0"/>
      <name val="Calibri"/>
      <family val="2"/>
      <scheme val="minor"/>
    </font>
    <font>
      <sz val="11"/>
      <color indexed="8"/>
      <name val="Calibri"/>
      <family val="2"/>
    </font>
    <font>
      <b/>
      <sz val="14"/>
      <color theme="0"/>
      <name val="Calibri"/>
      <family val="2"/>
      <scheme val="minor"/>
    </font>
    <font>
      <b/>
      <sz val="16"/>
      <name val="Calibri"/>
      <family val="2"/>
      <scheme val="minor"/>
    </font>
    <font>
      <vertAlign val="subscript"/>
      <sz val="12"/>
      <color theme="1"/>
      <name val="Calibri"/>
      <family val="2"/>
      <scheme val="minor"/>
    </font>
    <font>
      <strike/>
      <sz val="12"/>
      <color theme="1"/>
      <name val="Calibri"/>
      <family val="2"/>
      <scheme val="minor"/>
    </font>
    <font>
      <b/>
      <strike/>
      <sz val="12"/>
      <name val="Calibri"/>
      <family val="2"/>
      <scheme val="minor"/>
    </font>
    <font>
      <strike/>
      <sz val="12"/>
      <name val="Calibri"/>
      <family val="2"/>
      <scheme val="minor"/>
    </font>
    <font>
      <strike/>
      <sz val="12"/>
      <color indexed="8"/>
      <name val="Calibri"/>
      <family val="2"/>
      <scheme val="minor"/>
    </font>
    <font>
      <sz val="12"/>
      <color theme="1"/>
      <name val="Calibri"/>
      <family val="2"/>
    </font>
    <font>
      <b/>
      <sz val="14"/>
      <color theme="1"/>
      <name val="Calibri"/>
      <family val="2"/>
      <scheme val="minor"/>
    </font>
    <font>
      <b/>
      <sz val="14"/>
      <color rgb="FFFF0000"/>
      <name val="Calibri"/>
      <family val="2"/>
      <scheme val="minor"/>
    </font>
    <font>
      <b/>
      <sz val="12"/>
      <color rgb="FF0070C0"/>
      <name val="Calibri"/>
      <family val="2"/>
      <scheme val="minor"/>
    </font>
    <font>
      <b/>
      <sz val="18"/>
      <color theme="1"/>
      <name val="Calibri"/>
      <family val="2"/>
      <scheme val="minor"/>
    </font>
    <font>
      <sz val="22"/>
      <color theme="1"/>
      <name val="Calibri"/>
      <family val="2"/>
      <scheme val="minor"/>
    </font>
    <font>
      <b/>
      <sz val="20"/>
      <color theme="1"/>
      <name val="Calibri"/>
      <family val="2"/>
      <scheme val="minor"/>
    </font>
    <font>
      <b/>
      <sz val="12"/>
      <color theme="2" tint="-0.89999084444715716"/>
      <name val="Calibri"/>
      <family val="2"/>
      <scheme val="minor"/>
    </font>
    <font>
      <sz val="12"/>
      <color rgb="FF000000"/>
      <name val="Calibri"/>
      <family val="2"/>
      <scheme val="minor"/>
    </font>
    <font>
      <b/>
      <sz val="16"/>
      <color theme="0"/>
      <name val="Calibri"/>
      <family val="2"/>
      <scheme val="minor"/>
    </font>
    <font>
      <b/>
      <i/>
      <sz val="16"/>
      <color theme="1"/>
      <name val="Calibri"/>
      <family val="2"/>
      <scheme val="minor"/>
    </font>
    <font>
      <sz val="12"/>
      <color rgb="FFFF0000"/>
      <name val="Calibri"/>
      <family val="2"/>
      <scheme val="minor"/>
    </font>
    <font>
      <b/>
      <sz val="24"/>
      <color theme="1"/>
      <name val="Calibri"/>
      <family val="2"/>
      <scheme val="minor"/>
    </font>
    <font>
      <b/>
      <sz val="24"/>
      <name val="Calibri"/>
      <family val="2"/>
      <scheme val="minor"/>
    </font>
    <font>
      <b/>
      <sz val="14"/>
      <name val="Calibri"/>
      <family val="2"/>
      <scheme val="minor"/>
    </font>
    <font>
      <b/>
      <sz val="24"/>
      <color rgb="FFFF0000"/>
      <name val="Calibri"/>
      <family val="2"/>
      <scheme val="minor"/>
    </font>
    <font>
      <b/>
      <sz val="20"/>
      <color theme="0"/>
      <name val="Calibri"/>
      <family val="2"/>
      <scheme val="minor"/>
    </font>
    <font>
      <b/>
      <sz val="24"/>
      <color theme="0"/>
      <name val="Calibri"/>
      <family val="2"/>
      <scheme val="minor"/>
    </font>
    <font>
      <sz val="24"/>
      <color theme="1"/>
      <name val="Calibri"/>
      <family val="2"/>
      <scheme val="minor"/>
    </font>
    <font>
      <sz val="12"/>
      <color rgb="FF000000"/>
      <name val="Calibri"/>
      <family val="2"/>
    </font>
    <font>
      <b/>
      <sz val="16"/>
      <color rgb="FFFFFFFF"/>
      <name val="Calibri"/>
      <family val="2"/>
      <scheme val="minor"/>
    </font>
    <font>
      <vertAlign val="subscript"/>
      <sz val="12"/>
      <color rgb="FF000000"/>
      <name val="Calibri"/>
      <family val="2"/>
      <scheme val="minor"/>
    </font>
    <font>
      <sz val="12"/>
      <color theme="2" tint="-0.89999084444715716"/>
      <name val="Calibri"/>
      <family val="2"/>
      <scheme val="minor"/>
    </font>
    <font>
      <sz val="12"/>
      <color theme="1"/>
      <name val="Times New Roman"/>
      <family val="1"/>
    </font>
    <font>
      <b/>
      <u/>
      <sz val="12"/>
      <color rgb="FF000000"/>
      <name val="Calibri"/>
      <family val="2"/>
      <scheme val="minor"/>
    </font>
    <font>
      <u/>
      <sz val="16"/>
      <color theme="1"/>
      <name val="Calibri"/>
      <family val="2"/>
      <scheme val="minor"/>
    </font>
    <font>
      <vertAlign val="subscript"/>
      <sz val="12"/>
      <name val="Calibri"/>
      <family val="2"/>
      <scheme val="minor"/>
    </font>
    <font>
      <i/>
      <sz val="12"/>
      <color theme="1"/>
      <name val="Calibri"/>
      <family val="2"/>
      <scheme val="minor"/>
    </font>
    <font>
      <b/>
      <u/>
      <sz val="12"/>
      <color theme="1"/>
      <name val="Calibri"/>
      <family val="2"/>
      <scheme val="minor"/>
    </font>
    <font>
      <sz val="28"/>
      <color theme="1"/>
      <name val="Calibri"/>
      <family val="2"/>
      <scheme val="minor"/>
    </font>
    <font>
      <b/>
      <i/>
      <u/>
      <sz val="12"/>
      <color theme="1"/>
      <name val="Calibri"/>
      <family val="2"/>
      <scheme val="minor"/>
    </font>
    <font>
      <b/>
      <sz val="12"/>
      <color rgb="FF000000"/>
      <name val="Calibri"/>
      <family val="2"/>
      <scheme val="minor"/>
    </font>
    <font>
      <u/>
      <sz val="12"/>
      <color rgb="FF000000"/>
      <name val="Calibri"/>
      <family val="2"/>
      <scheme val="minor"/>
    </font>
    <font>
      <u/>
      <sz val="12"/>
      <color theme="1"/>
      <name val="Calibri"/>
      <family val="2"/>
      <scheme val="minor"/>
    </font>
    <font>
      <sz val="16"/>
      <color rgb="FFFFFFFF"/>
      <name val="Calibri"/>
      <family val="2"/>
      <scheme val="minor"/>
    </font>
  </fonts>
  <fills count="3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CA0538"/>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C00000"/>
        <bgColor indexed="64"/>
      </patternFill>
    </fill>
    <fill>
      <patternFill patternType="solid">
        <fgColor rgb="FFC6E0B4"/>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
      <patternFill patternType="solid">
        <fgColor theme="5" tint="0.79998168889431442"/>
        <bgColor indexed="64"/>
      </patternFill>
    </fill>
    <fill>
      <patternFill patternType="solid">
        <fgColor theme="7"/>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E2001A"/>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theme="5"/>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00B0F0"/>
        <bgColor rgb="FF000000"/>
      </patternFill>
    </fill>
    <fill>
      <patternFill patternType="solid">
        <fgColor rgb="FF00B0F0"/>
        <bgColor indexed="64"/>
      </patternFill>
    </fill>
    <fill>
      <patternFill patternType="solid">
        <fgColor theme="8" tint="0.59999389629810485"/>
        <bgColor rgb="FF000000"/>
      </patternFill>
    </fill>
    <fill>
      <patternFill patternType="solid">
        <fgColor theme="8" tint="0.59999389629810485"/>
        <bgColor indexed="64"/>
      </patternFill>
    </fill>
  </fills>
  <borders count="96">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3743705557422"/>
      </left>
      <right style="thin">
        <color theme="0" tint="-0.14993743705557422"/>
      </right>
      <top style="thin">
        <color theme="0" tint="-0.14993743705557422"/>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theme="0" tint="-0.14993743705557422"/>
      </left>
      <right style="thin">
        <color theme="0" tint="-0.14993743705557422"/>
      </right>
      <top style="thin">
        <color theme="0" tint="-0.14993743705557422"/>
      </top>
      <bottom/>
      <diagonal/>
    </border>
    <border>
      <left style="medium">
        <color indexed="64"/>
      </left>
      <right style="hair">
        <color indexed="64"/>
      </right>
      <top/>
      <bottom/>
      <diagonal/>
    </border>
    <border>
      <left style="hair">
        <color indexed="64"/>
      </left>
      <right style="thin">
        <color theme="0" tint="-0.14993743705557422"/>
      </right>
      <top style="hair">
        <color indexed="64"/>
      </top>
      <bottom style="medium">
        <color indexed="64"/>
      </bottom>
      <diagonal/>
    </border>
    <border>
      <left style="hair">
        <color indexed="64"/>
      </left>
      <right/>
      <top style="hair">
        <color indexed="64"/>
      </top>
      <bottom style="hair">
        <color indexed="64"/>
      </bottom>
      <diagonal/>
    </border>
    <border>
      <left style="thin">
        <color theme="0" tint="-0.14993743705557422"/>
      </left>
      <right/>
      <top style="thin">
        <color theme="0" tint="-0.14993743705557422"/>
      </top>
      <bottom style="thin">
        <color theme="0" tint="-0.14993743705557422"/>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right style="hair">
        <color indexed="64"/>
      </right>
      <top style="hair">
        <color indexed="64"/>
      </top>
      <bottom/>
      <diagonal/>
    </border>
    <border>
      <left style="thin">
        <color theme="0" tint="-0.14993743705557422"/>
      </left>
      <right/>
      <top style="thin">
        <color theme="0" tint="-0.14993743705557422"/>
      </top>
      <bottom style="medium">
        <color indexed="64"/>
      </bottom>
      <diagonal/>
    </border>
    <border>
      <left/>
      <right style="hair">
        <color indexed="64"/>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auto="1"/>
      </top>
      <bottom/>
      <diagonal/>
    </border>
    <border>
      <left style="thin">
        <color rgb="FF000000"/>
      </left>
      <right style="thin">
        <color rgb="FF000000"/>
      </right>
      <top/>
      <bottom style="thin">
        <color rgb="FF000000"/>
      </bottom>
      <diagonal/>
    </border>
    <border>
      <left style="thin">
        <color theme="0" tint="-0.14993743705557422"/>
      </left>
      <right/>
      <top/>
      <bottom style="medium">
        <color indexed="64"/>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bottom style="thin">
        <color rgb="FF000000"/>
      </bottom>
      <diagonal/>
    </border>
    <border>
      <left style="thin">
        <color auto="1"/>
      </left>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auto="1"/>
      </top>
      <bottom style="thin">
        <color indexed="64"/>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s>
  <cellStyleXfs count="9">
    <xf numFmtId="0" fontId="0" fillId="0" borderId="0"/>
    <xf numFmtId="165" fontId="2" fillId="0" borderId="0" applyFont="0" applyFill="0" applyBorder="0" applyAlignment="0" applyProtection="0"/>
    <xf numFmtId="43" fontId="2" fillId="0" borderId="0" applyFont="0" applyFill="0" applyBorder="0" applyAlignment="0" applyProtection="0"/>
    <xf numFmtId="0" fontId="11" fillId="0" borderId="0"/>
    <xf numFmtId="164" fontId="14" fillId="0" borderId="0" applyFont="0" applyFill="0" applyBorder="0" applyAlignment="0" applyProtection="0"/>
    <xf numFmtId="0" fontId="11" fillId="0" borderId="0"/>
    <xf numFmtId="9" fontId="2" fillId="0" borderId="0" applyFont="0" applyFill="0" applyBorder="0" applyAlignment="0" applyProtection="0"/>
    <xf numFmtId="0" fontId="1" fillId="0" borderId="0"/>
    <xf numFmtId="44" fontId="1" fillId="0" borderId="0" applyFont="0" applyFill="0" applyBorder="0" applyAlignment="0" applyProtection="0"/>
  </cellStyleXfs>
  <cellXfs count="1015">
    <xf numFmtId="0" fontId="0" fillId="0" borderId="0" xfId="0"/>
    <xf numFmtId="0" fontId="6" fillId="0" borderId="0" xfId="0" applyFont="1" applyAlignment="1">
      <alignment horizontal="center"/>
    </xf>
    <xf numFmtId="0" fontId="7" fillId="0" borderId="0" xfId="0" applyFont="1"/>
    <xf numFmtId="165" fontId="9" fillId="0" borderId="1" xfId="1" applyFont="1" applyBorder="1" applyAlignment="1">
      <alignment horizontal="left" vertical="top" wrapText="1"/>
    </xf>
    <xf numFmtId="0" fontId="0" fillId="0" borderId="0" xfId="0" applyAlignment="1">
      <alignment wrapText="1"/>
    </xf>
    <xf numFmtId="0" fontId="3" fillId="0" borderId="0" xfId="0" applyFont="1"/>
    <xf numFmtId="165" fontId="9" fillId="0" borderId="1" xfId="1" applyFont="1" applyFill="1" applyBorder="1" applyAlignment="1">
      <alignment horizontal="left" vertical="top" wrapText="1"/>
    </xf>
    <xf numFmtId="0" fontId="0" fillId="0" borderId="0" xfId="0" applyAlignment="1">
      <alignment horizontal="center"/>
    </xf>
    <xf numFmtId="0" fontId="0" fillId="0" borderId="0" xfId="0" applyAlignment="1">
      <alignment horizontal="center" vertical="center"/>
    </xf>
    <xf numFmtId="165" fontId="9" fillId="0" borderId="1" xfId="1" applyFont="1" applyBorder="1" applyAlignment="1">
      <alignment horizontal="left" vertical="center" wrapText="1"/>
    </xf>
    <xf numFmtId="165" fontId="9" fillId="0" borderId="0" xfId="1" applyFont="1" applyBorder="1" applyAlignment="1">
      <alignment horizontal="left" vertical="center" wrapText="1"/>
    </xf>
    <xf numFmtId="0" fontId="6" fillId="0" borderId="0" xfId="0" applyFont="1" applyAlignment="1">
      <alignment horizontal="left" wrapText="1"/>
    </xf>
    <xf numFmtId="0" fontId="0" fillId="0" borderId="0" xfId="0" applyAlignment="1">
      <alignment horizontal="left" vertical="center" wrapText="1"/>
    </xf>
    <xf numFmtId="0" fontId="0" fillId="0" borderId="0" xfId="0" applyAlignment="1">
      <alignment horizontal="left" wrapText="1"/>
    </xf>
    <xf numFmtId="0" fontId="4" fillId="0" borderId="0" xfId="0" applyFont="1"/>
    <xf numFmtId="0" fontId="5" fillId="0" borderId="0" xfId="0" applyFont="1"/>
    <xf numFmtId="0" fontId="6" fillId="0" borderId="0" xfId="0" applyFont="1"/>
    <xf numFmtId="0" fontId="0" fillId="3" borderId="0" xfId="0" applyFill="1" applyAlignment="1">
      <alignment horizontal="center" vertical="center"/>
    </xf>
    <xf numFmtId="0" fontId="4" fillId="3" borderId="0" xfId="0" applyFont="1" applyFill="1" applyAlignment="1">
      <alignment horizontal="left" vertical="center"/>
    </xf>
    <xf numFmtId="0" fontId="0" fillId="0" borderId="0" xfId="0" applyAlignment="1">
      <alignment horizontal="left" vertical="center"/>
    </xf>
    <xf numFmtId="0" fontId="0" fillId="4" borderId="0" xfId="0" applyFill="1" applyAlignment="1">
      <alignment horizontal="left" vertical="center" wrapText="1"/>
    </xf>
    <xf numFmtId="0" fontId="0" fillId="0" borderId="3" xfId="0" applyBorder="1" applyAlignment="1">
      <alignment horizontal="left" vertical="center" wrapText="1"/>
    </xf>
    <xf numFmtId="166" fontId="12" fillId="2" borderId="3" xfId="4" applyNumberFormat="1" applyFont="1" applyFill="1" applyBorder="1" applyAlignment="1">
      <alignment horizontal="center" vertical="center"/>
    </xf>
    <xf numFmtId="0" fontId="2" fillId="0" borderId="0" xfId="0" applyFont="1"/>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left" vertical="center" wrapText="1"/>
    </xf>
    <xf numFmtId="0" fontId="0" fillId="5" borderId="12" xfId="0" applyFill="1" applyBorder="1" applyAlignment="1">
      <alignment horizontal="center" vertical="center"/>
    </xf>
    <xf numFmtId="0" fontId="15" fillId="5" borderId="13" xfId="0" applyFont="1" applyFill="1" applyBorder="1" applyAlignment="1">
      <alignment horizontal="left" vertical="center"/>
    </xf>
    <xf numFmtId="0" fontId="0" fillId="5" borderId="13" xfId="0" applyFill="1" applyBorder="1" applyAlignment="1">
      <alignment horizontal="center" vertical="center"/>
    </xf>
    <xf numFmtId="0" fontId="0" fillId="0" borderId="15" xfId="0" applyBorder="1" applyAlignment="1">
      <alignment horizontal="center" vertical="center"/>
    </xf>
    <xf numFmtId="0" fontId="0" fillId="5" borderId="16" xfId="0" applyFill="1" applyBorder="1" applyAlignment="1">
      <alignment horizontal="center" vertical="center"/>
    </xf>
    <xf numFmtId="0" fontId="15" fillId="5" borderId="17" xfId="0" applyFont="1" applyFill="1" applyBorder="1" applyAlignment="1">
      <alignment horizontal="left" vertical="center"/>
    </xf>
    <xf numFmtId="0" fontId="0" fillId="5" borderId="17" xfId="0" applyFill="1" applyBorder="1" applyAlignment="1">
      <alignment horizontal="center" vertical="center"/>
    </xf>
    <xf numFmtId="165" fontId="9" fillId="0" borderId="3" xfId="1" applyFont="1" applyBorder="1" applyAlignment="1">
      <alignment horizontal="left" vertical="center" wrapText="1"/>
    </xf>
    <xf numFmtId="165" fontId="9" fillId="0" borderId="2" xfId="1" applyFont="1" applyBorder="1" applyAlignment="1">
      <alignment horizontal="left" vertical="center" wrapText="1"/>
    </xf>
    <xf numFmtId="49" fontId="8" fillId="0" borderId="19"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165" fontId="9" fillId="0" borderId="10" xfId="1" applyFont="1" applyBorder="1" applyAlignment="1">
      <alignment horizontal="left"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wrapText="1"/>
    </xf>
    <xf numFmtId="0" fontId="18" fillId="0" borderId="10" xfId="0" applyFont="1" applyBorder="1" applyAlignment="1">
      <alignment horizontal="center" vertical="center"/>
    </xf>
    <xf numFmtId="0" fontId="18" fillId="0" borderId="3" xfId="0" applyFont="1" applyBorder="1" applyAlignment="1">
      <alignment horizontal="center" vertical="center"/>
    </xf>
    <xf numFmtId="49" fontId="20" fillId="0" borderId="19" xfId="0" applyNumberFormat="1" applyFont="1" applyBorder="1" applyAlignment="1">
      <alignment horizontal="center" vertical="center" wrapText="1"/>
    </xf>
    <xf numFmtId="165" fontId="21" fillId="0" borderId="2" xfId="1" applyFont="1" applyBorder="1" applyAlignment="1">
      <alignment horizontal="left" vertical="center" wrapText="1"/>
    </xf>
    <xf numFmtId="0" fontId="18" fillId="0" borderId="2" xfId="0" applyFont="1" applyBorder="1" applyAlignment="1">
      <alignment horizontal="center" vertical="center"/>
    </xf>
    <xf numFmtId="49" fontId="20" fillId="0" borderId="7" xfId="0" applyNumberFormat="1" applyFont="1" applyBorder="1" applyAlignment="1">
      <alignment horizontal="center" vertical="center" wrapText="1"/>
    </xf>
    <xf numFmtId="165" fontId="21" fillId="0" borderId="3" xfId="1" applyFont="1" applyBorder="1" applyAlignment="1">
      <alignment horizontal="left" vertical="center" wrapText="1"/>
    </xf>
    <xf numFmtId="49" fontId="20" fillId="0" borderId="9" xfId="0" applyNumberFormat="1" applyFont="1" applyBorder="1" applyAlignment="1">
      <alignment horizontal="center" vertical="center" wrapText="1"/>
    </xf>
    <xf numFmtId="165" fontId="21" fillId="0" borderId="10" xfId="1" applyFont="1" applyBorder="1" applyAlignment="1">
      <alignment horizontal="left" vertical="center" wrapText="1"/>
    </xf>
    <xf numFmtId="1" fontId="4" fillId="0" borderId="22" xfId="0" applyNumberFormat="1" applyFont="1" applyBorder="1" applyAlignment="1">
      <alignment horizontal="center" vertical="center" wrapText="1"/>
    </xf>
    <xf numFmtId="1" fontId="0" fillId="5" borderId="13" xfId="0" applyNumberFormat="1" applyFill="1" applyBorder="1" applyAlignment="1">
      <alignment horizontal="center" vertical="center"/>
    </xf>
    <xf numFmtId="1" fontId="0" fillId="0" borderId="3" xfId="4" applyNumberFormat="1" applyFont="1" applyBorder="1" applyAlignment="1">
      <alignment horizontal="center" vertical="center"/>
    </xf>
    <xf numFmtId="1" fontId="0" fillId="0" borderId="10" xfId="4" applyNumberFormat="1" applyFont="1" applyBorder="1" applyAlignment="1">
      <alignment horizontal="center" vertical="center"/>
    </xf>
    <xf numFmtId="1" fontId="0" fillId="0" borderId="0" xfId="4" applyNumberFormat="1" applyFont="1" applyBorder="1" applyAlignment="1">
      <alignment horizontal="center" vertical="center"/>
    </xf>
    <xf numFmtId="1" fontId="0" fillId="5" borderId="17" xfId="4" applyNumberFormat="1" applyFont="1" applyFill="1" applyBorder="1" applyAlignment="1">
      <alignment horizontal="center" vertical="center"/>
    </xf>
    <xf numFmtId="1" fontId="18" fillId="0" borderId="2" xfId="4" applyNumberFormat="1" applyFont="1" applyBorder="1" applyAlignment="1">
      <alignment horizontal="center" vertical="center"/>
    </xf>
    <xf numFmtId="1" fontId="18" fillId="0" borderId="3" xfId="4" applyNumberFormat="1" applyFont="1" applyBorder="1" applyAlignment="1">
      <alignment horizontal="center" vertical="center"/>
    </xf>
    <xf numFmtId="1" fontId="18" fillId="0" borderId="10" xfId="4" applyNumberFormat="1" applyFont="1" applyBorder="1" applyAlignment="1">
      <alignment horizontal="center" vertical="center"/>
    </xf>
    <xf numFmtId="1" fontId="0" fillId="0" borderId="2" xfId="4" applyNumberFormat="1" applyFont="1" applyBorder="1" applyAlignment="1">
      <alignment horizontal="center" vertical="center"/>
    </xf>
    <xf numFmtId="1" fontId="12" fillId="2" borderId="3" xfId="4" applyNumberFormat="1" applyFont="1" applyFill="1" applyBorder="1" applyAlignment="1">
      <alignment horizontal="center" vertical="center"/>
    </xf>
    <xf numFmtId="1" fontId="0" fillId="0" borderId="0" xfId="0" applyNumberFormat="1" applyAlignment="1">
      <alignment horizontal="center" vertical="center"/>
    </xf>
    <xf numFmtId="1" fontId="0" fillId="3" borderId="0" xfId="0" applyNumberFormat="1" applyFill="1" applyAlignment="1">
      <alignment horizontal="center" vertical="center"/>
    </xf>
    <xf numFmtId="43" fontId="12" fillId="0" borderId="0" xfId="2" applyFont="1" applyFill="1" applyAlignment="1">
      <alignment vertical="center"/>
    </xf>
    <xf numFmtId="43" fontId="16" fillId="0" borderId="23" xfId="2" applyFont="1" applyFill="1" applyBorder="1" applyAlignment="1">
      <alignment horizontal="center" vertical="center" wrapText="1"/>
    </xf>
    <xf numFmtId="43" fontId="12" fillId="5" borderId="14" xfId="2" applyFont="1" applyFill="1" applyBorder="1" applyAlignment="1">
      <alignment vertical="center"/>
    </xf>
    <xf numFmtId="43" fontId="12" fillId="2" borderId="6" xfId="2" applyFont="1" applyFill="1" applyBorder="1" applyAlignment="1">
      <alignment horizontal="center" vertical="center"/>
    </xf>
    <xf numFmtId="43" fontId="12" fillId="2" borderId="8" xfId="2" applyFont="1" applyFill="1" applyBorder="1" applyAlignment="1">
      <alignment horizontal="center" vertical="center"/>
    </xf>
    <xf numFmtId="43" fontId="12" fillId="2" borderId="11" xfId="2" applyFont="1" applyFill="1" applyBorder="1" applyAlignment="1">
      <alignment horizontal="center" vertical="center"/>
    </xf>
    <xf numFmtId="43" fontId="0" fillId="0" borderId="0" xfId="2" applyFont="1" applyBorder="1" applyAlignment="1">
      <alignment horizontal="center" vertical="center"/>
    </xf>
    <xf numFmtId="43" fontId="12" fillId="5" borderId="18" xfId="2" applyFont="1" applyFill="1" applyBorder="1" applyAlignment="1">
      <alignment vertical="center"/>
    </xf>
    <xf numFmtId="43" fontId="19" fillId="2" borderId="20" xfId="2" applyFont="1" applyFill="1" applyBorder="1" applyAlignment="1">
      <alignment horizontal="center" vertical="center"/>
    </xf>
    <xf numFmtId="43" fontId="19" fillId="2" borderId="8" xfId="2" applyFont="1" applyFill="1" applyBorder="1" applyAlignment="1">
      <alignment horizontal="center" vertical="center"/>
    </xf>
    <xf numFmtId="43" fontId="19" fillId="2" borderId="11" xfId="2" applyFont="1" applyFill="1" applyBorder="1" applyAlignment="1">
      <alignment horizontal="center" vertical="center"/>
    </xf>
    <xf numFmtId="43" fontId="12" fillId="2" borderId="20" xfId="2" applyFont="1" applyFill="1" applyBorder="1" applyAlignment="1">
      <alignment horizontal="center" vertical="center"/>
    </xf>
    <xf numFmtId="43" fontId="2" fillId="0" borderId="0" xfId="2" applyFont="1" applyFill="1" applyAlignment="1">
      <alignment horizontal="center" vertical="center"/>
    </xf>
    <xf numFmtId="43" fontId="0" fillId="0" borderId="0" xfId="2" applyFont="1" applyFill="1" applyAlignment="1">
      <alignment horizontal="center" vertical="center"/>
    </xf>
    <xf numFmtId="43" fontId="2" fillId="0" borderId="0" xfId="2" applyFont="1" applyFill="1"/>
    <xf numFmtId="49" fontId="8" fillId="0" borderId="25" xfId="0" applyNumberFormat="1" applyFont="1" applyBorder="1" applyAlignment="1">
      <alignment horizontal="center" vertical="center" wrapText="1"/>
    </xf>
    <xf numFmtId="165" fontId="9" fillId="0" borderId="26" xfId="1" applyFont="1" applyBorder="1" applyAlignment="1">
      <alignment horizontal="left" vertical="center" wrapText="1"/>
    </xf>
    <xf numFmtId="43" fontId="12" fillId="2" borderId="27" xfId="2" applyFont="1" applyFill="1" applyBorder="1" applyAlignment="1">
      <alignment horizontal="center" vertical="center"/>
    </xf>
    <xf numFmtId="1" fontId="4" fillId="0" borderId="0" xfId="0" applyNumberFormat="1" applyFont="1" applyAlignment="1">
      <alignment horizontal="center"/>
    </xf>
    <xf numFmtId="1" fontId="5" fillId="0" borderId="0" xfId="0" applyNumberFormat="1" applyFont="1" applyAlignment="1">
      <alignment horizontal="center"/>
    </xf>
    <xf numFmtId="1" fontId="6" fillId="0" borderId="0" xfId="0" applyNumberFormat="1" applyFont="1" applyAlignment="1">
      <alignment horizontal="center"/>
    </xf>
    <xf numFmtId="1" fontId="0" fillId="0" borderId="0" xfId="0" applyNumberFormat="1" applyAlignment="1">
      <alignment horizontal="center"/>
    </xf>
    <xf numFmtId="1" fontId="4" fillId="0" borderId="0" xfId="0" applyNumberFormat="1" applyFont="1" applyAlignment="1">
      <alignment horizontal="center" vertical="center"/>
    </xf>
    <xf numFmtId="1" fontId="5" fillId="0" borderId="0" xfId="0" applyNumberFormat="1" applyFont="1" applyAlignment="1">
      <alignment horizontal="center" vertical="center"/>
    </xf>
    <xf numFmtId="1" fontId="6" fillId="0" borderId="0" xfId="0" applyNumberFormat="1" applyFont="1" applyAlignment="1">
      <alignment horizontal="center" vertical="center"/>
    </xf>
    <xf numFmtId="1" fontId="0" fillId="0" borderId="26" xfId="4" applyNumberFormat="1" applyFont="1" applyBorder="1" applyAlignment="1">
      <alignment horizontal="center" vertical="center"/>
    </xf>
    <xf numFmtId="43" fontId="12" fillId="0" borderId="0" xfId="2" applyFont="1" applyFill="1" applyAlignment="1">
      <alignment horizontal="center" vertical="center"/>
    </xf>
    <xf numFmtId="43" fontId="12" fillId="5" borderId="14" xfId="2" applyFont="1" applyFill="1" applyBorder="1" applyAlignment="1">
      <alignment horizontal="center" vertical="center"/>
    </xf>
    <xf numFmtId="43" fontId="12" fillId="5" borderId="18" xfId="2" applyFont="1" applyFill="1" applyBorder="1" applyAlignment="1">
      <alignment horizontal="center" vertical="center"/>
    </xf>
    <xf numFmtId="43" fontId="12" fillId="0" borderId="0" xfId="2" applyFont="1" applyFill="1" applyBorder="1" applyAlignment="1">
      <alignment horizontal="center" vertical="center"/>
    </xf>
    <xf numFmtId="43" fontId="2" fillId="0" borderId="0" xfId="2" applyFont="1" applyFill="1" applyAlignment="1">
      <alignment horizontal="center"/>
    </xf>
    <xf numFmtId="43" fontId="12" fillId="2" borderId="28" xfId="2" applyFont="1" applyFill="1" applyBorder="1" applyAlignment="1">
      <alignment vertical="center"/>
    </xf>
    <xf numFmtId="43" fontId="12" fillId="2" borderId="6" xfId="2" applyFont="1" applyFill="1" applyBorder="1" applyAlignment="1">
      <alignment vertical="center"/>
    </xf>
    <xf numFmtId="9" fontId="0" fillId="0" borderId="0" xfId="6" applyFont="1"/>
    <xf numFmtId="0" fontId="4" fillId="0" borderId="24" xfId="0" applyFont="1" applyBorder="1" applyAlignment="1">
      <alignment horizontal="center" vertical="center" wrapText="1"/>
    </xf>
    <xf numFmtId="1" fontId="4" fillId="0" borderId="29" xfId="0" applyNumberFormat="1" applyFont="1" applyBorder="1" applyAlignment="1">
      <alignment horizontal="center" vertical="center" wrapText="1"/>
    </xf>
    <xf numFmtId="43" fontId="16" fillId="0" borderId="30" xfId="2" applyFont="1" applyFill="1" applyBorder="1" applyAlignment="1">
      <alignment horizontal="center" vertical="center" wrapText="1"/>
    </xf>
    <xf numFmtId="167" fontId="9" fillId="0" borderId="1" xfId="2" applyNumberFormat="1" applyFont="1" applyBorder="1" applyAlignment="1">
      <alignment horizontal="center" vertical="center" wrapText="1"/>
    </xf>
    <xf numFmtId="0" fontId="4" fillId="0" borderId="29" xfId="0" applyFont="1" applyBorder="1" applyAlignment="1">
      <alignment horizontal="center" vertical="center" wrapText="1"/>
    </xf>
    <xf numFmtId="167" fontId="9" fillId="0" borderId="31" xfId="2" applyNumberFormat="1" applyFont="1" applyBorder="1" applyAlignment="1">
      <alignment horizontal="center" vertical="center" wrapText="1"/>
    </xf>
    <xf numFmtId="168" fontId="0" fillId="0" borderId="5" xfId="0" applyNumberFormat="1" applyBorder="1" applyAlignment="1">
      <alignment horizontal="center" vertical="center"/>
    </xf>
    <xf numFmtId="168" fontId="0" fillId="0" borderId="9" xfId="0" applyNumberFormat="1" applyBorder="1" applyAlignment="1">
      <alignment horizontal="center" vertical="center"/>
    </xf>
    <xf numFmtId="166" fontId="12" fillId="2" borderId="7" xfId="4" applyNumberFormat="1" applyFont="1" applyFill="1" applyBorder="1" applyAlignment="1">
      <alignment horizontal="center" vertical="center"/>
    </xf>
    <xf numFmtId="168" fontId="0" fillId="0" borderId="32" xfId="0" applyNumberFormat="1" applyBorder="1" applyAlignment="1">
      <alignment horizontal="center" vertical="center"/>
    </xf>
    <xf numFmtId="169" fontId="12" fillId="2" borderId="6" xfId="2" applyNumberFormat="1" applyFont="1" applyFill="1" applyBorder="1" applyAlignment="1">
      <alignment horizontal="center" vertical="center"/>
    </xf>
    <xf numFmtId="170" fontId="0" fillId="0" borderId="4" xfId="4" applyNumberFormat="1" applyFont="1" applyBorder="1" applyAlignment="1">
      <alignment horizontal="center" vertical="center"/>
    </xf>
    <xf numFmtId="170" fontId="0" fillId="0" borderId="10" xfId="4" applyNumberFormat="1" applyFont="1" applyBorder="1" applyAlignment="1">
      <alignment horizontal="center" vertical="center"/>
    </xf>
    <xf numFmtId="169" fontId="12" fillId="2" borderId="11" xfId="2" applyNumberFormat="1" applyFont="1" applyFill="1" applyBorder="1" applyAlignment="1">
      <alignment horizontal="center" vertical="center"/>
    </xf>
    <xf numFmtId="165" fontId="9" fillId="0" borderId="3" xfId="1" applyFont="1" applyFill="1" applyBorder="1" applyAlignment="1">
      <alignment horizontal="left" vertical="center" wrapText="1"/>
    </xf>
    <xf numFmtId="1" fontId="0" fillId="0" borderId="3" xfId="4" applyNumberFormat="1" applyFont="1" applyFill="1" applyBorder="1" applyAlignment="1">
      <alignment horizontal="center" vertical="center"/>
    </xf>
    <xf numFmtId="167" fontId="9" fillId="0" borderId="1" xfId="2" applyNumberFormat="1" applyFont="1" applyFill="1" applyBorder="1" applyAlignment="1">
      <alignment horizontal="center" vertical="center" wrapText="1"/>
    </xf>
    <xf numFmtId="167" fontId="9" fillId="0" borderId="35" xfId="2" applyNumberFormat="1" applyFont="1" applyBorder="1" applyAlignment="1">
      <alignment horizontal="center" vertical="center" wrapText="1"/>
    </xf>
    <xf numFmtId="168" fontId="0" fillId="0" borderId="36" xfId="0" applyNumberFormat="1" applyBorder="1" applyAlignment="1">
      <alignment horizontal="center" vertical="center"/>
    </xf>
    <xf numFmtId="170" fontId="0" fillId="0" borderId="26" xfId="4" applyNumberFormat="1" applyFont="1" applyBorder="1" applyAlignment="1">
      <alignment horizontal="center" vertical="center"/>
    </xf>
    <xf numFmtId="9" fontId="0" fillId="0" borderId="4" xfId="6" applyFont="1" applyBorder="1" applyAlignment="1">
      <alignment horizontal="center" vertical="center"/>
    </xf>
    <xf numFmtId="9" fontId="0" fillId="0" borderId="0" xfId="6"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center" wrapText="1"/>
    </xf>
    <xf numFmtId="1" fontId="0" fillId="0" borderId="37" xfId="4" applyNumberFormat="1" applyFont="1" applyBorder="1" applyAlignment="1">
      <alignment horizontal="center" vertical="center"/>
    </xf>
    <xf numFmtId="0" fontId="0" fillId="0" borderId="0" xfId="0" applyAlignment="1">
      <alignment horizontal="left"/>
    </xf>
    <xf numFmtId="0" fontId="3" fillId="0" borderId="0" xfId="0" applyFont="1" applyAlignment="1">
      <alignment horizontal="left" vertical="center"/>
    </xf>
    <xf numFmtId="0" fontId="0" fillId="0" borderId="0" xfId="0" quotePrefix="1" applyAlignment="1">
      <alignment horizontal="center" vertical="center"/>
    </xf>
    <xf numFmtId="9" fontId="0" fillId="0" borderId="0" xfId="0" applyNumberFormat="1" applyAlignment="1">
      <alignment horizontal="center" vertical="center"/>
    </xf>
    <xf numFmtId="9" fontId="0" fillId="0" borderId="0" xfId="0" quotePrefix="1" applyNumberFormat="1" applyAlignment="1">
      <alignment horizontal="center" vertical="center"/>
    </xf>
    <xf numFmtId="0" fontId="0" fillId="0" borderId="0" xfId="0" applyAlignment="1">
      <alignment horizontal="center" vertical="center" wrapText="1"/>
    </xf>
    <xf numFmtId="0" fontId="0" fillId="0" borderId="38" xfId="0" applyBorder="1" applyAlignment="1">
      <alignment horizontal="center" vertical="center"/>
    </xf>
    <xf numFmtId="0" fontId="18" fillId="0" borderId="0" xfId="0" applyFont="1" applyAlignment="1">
      <alignment horizontal="center" vertical="center"/>
    </xf>
    <xf numFmtId="1" fontId="18" fillId="0" borderId="0" xfId="4" applyNumberFormat="1" applyFont="1" applyFill="1" applyBorder="1" applyAlignment="1">
      <alignment horizontal="center" vertical="center"/>
    </xf>
    <xf numFmtId="43" fontId="19" fillId="0" borderId="0" xfId="2" applyFont="1" applyFill="1" applyBorder="1" applyAlignment="1">
      <alignment horizontal="center" vertical="center"/>
    </xf>
    <xf numFmtId="168" fontId="0" fillId="0" borderId="0" xfId="0" applyNumberFormat="1" applyAlignment="1">
      <alignment horizontal="center" vertical="center"/>
    </xf>
    <xf numFmtId="170" fontId="0" fillId="0" borderId="0" xfId="4" applyNumberFormat="1" applyFont="1" applyFill="1" applyBorder="1" applyAlignment="1">
      <alignment horizontal="center" vertical="center"/>
    </xf>
    <xf numFmtId="169" fontId="12" fillId="0" borderId="0" xfId="2" applyNumberFormat="1" applyFont="1" applyFill="1" applyBorder="1" applyAlignment="1">
      <alignment horizontal="center" vertical="center"/>
    </xf>
    <xf numFmtId="166" fontId="12" fillId="0" borderId="0" xfId="4" applyNumberFormat="1" applyFont="1" applyFill="1" applyBorder="1" applyAlignment="1">
      <alignment horizontal="center" vertical="center"/>
    </xf>
    <xf numFmtId="1" fontId="12" fillId="0" borderId="0" xfId="4" applyNumberFormat="1" applyFont="1" applyFill="1" applyBorder="1" applyAlignment="1">
      <alignment horizontal="center" vertical="center"/>
    </xf>
    <xf numFmtId="167" fontId="9" fillId="0" borderId="39" xfId="2" applyNumberFormat="1" applyFont="1" applyBorder="1" applyAlignment="1">
      <alignment horizontal="center" vertical="center" wrapText="1"/>
    </xf>
    <xf numFmtId="0" fontId="0" fillId="0" borderId="40" xfId="0" applyBorder="1" applyAlignment="1">
      <alignment horizontal="center" vertical="center"/>
    </xf>
    <xf numFmtId="9" fontId="0" fillId="0" borderId="41" xfId="6" applyFont="1" applyBorder="1" applyAlignment="1">
      <alignment horizontal="center" vertical="center"/>
    </xf>
    <xf numFmtId="9" fontId="0" fillId="0" borderId="42" xfId="6" applyFont="1" applyBorder="1" applyAlignment="1">
      <alignment horizontal="center" vertical="center"/>
    </xf>
    <xf numFmtId="9" fontId="0" fillId="5" borderId="13" xfId="6" applyFont="1" applyFill="1" applyBorder="1" applyAlignment="1">
      <alignment horizontal="center" vertical="center"/>
    </xf>
    <xf numFmtId="9" fontId="0" fillId="0" borderId="43" xfId="6" applyFont="1" applyBorder="1" applyAlignment="1">
      <alignment horizontal="center" vertical="center"/>
    </xf>
    <xf numFmtId="9" fontId="0" fillId="5" borderId="17" xfId="6" applyFont="1" applyFill="1" applyBorder="1" applyAlignment="1">
      <alignment horizontal="center" vertical="center"/>
    </xf>
    <xf numFmtId="9" fontId="0" fillId="0" borderId="44" xfId="6" applyFont="1" applyBorder="1" applyAlignment="1">
      <alignment horizontal="center" vertical="center"/>
    </xf>
    <xf numFmtId="49" fontId="8" fillId="0" borderId="32" xfId="0" applyNumberFormat="1" applyFont="1" applyBorder="1" applyAlignment="1">
      <alignment horizontal="center" vertical="center" wrapText="1"/>
    </xf>
    <xf numFmtId="165" fontId="9" fillId="0" borderId="33" xfId="1" applyFont="1" applyBorder="1" applyAlignment="1">
      <alignment horizontal="left" vertical="center" wrapText="1"/>
    </xf>
    <xf numFmtId="1" fontId="0" fillId="0" borderId="33" xfId="4" applyNumberFormat="1" applyFont="1" applyBorder="1" applyAlignment="1">
      <alignment horizontal="center" vertical="center"/>
    </xf>
    <xf numFmtId="167" fontId="9" fillId="0" borderId="45" xfId="2" applyNumberFormat="1" applyFont="1" applyBorder="1" applyAlignment="1">
      <alignment horizontal="center" vertical="center" wrapText="1"/>
    </xf>
    <xf numFmtId="9" fontId="0" fillId="0" borderId="46" xfId="6" applyFont="1" applyBorder="1" applyAlignment="1">
      <alignment horizontal="center" vertical="center"/>
    </xf>
    <xf numFmtId="43" fontId="12" fillId="2" borderId="34" xfId="2" applyFont="1" applyFill="1" applyBorder="1" applyAlignment="1">
      <alignment horizontal="center" vertical="center"/>
    </xf>
    <xf numFmtId="0" fontId="23" fillId="0" borderId="0" xfId="0" applyFont="1" applyAlignment="1">
      <alignment horizontal="left" vertical="center"/>
    </xf>
    <xf numFmtId="43" fontId="0" fillId="0" borderId="0" xfId="0" applyNumberFormat="1" applyAlignment="1">
      <alignment horizontal="center" vertical="center"/>
    </xf>
    <xf numFmtId="171" fontId="0" fillId="0" borderId="0" xfId="6" applyNumberFormat="1" applyFont="1" applyAlignment="1">
      <alignment horizontal="center" vertical="center"/>
    </xf>
    <xf numFmtId="43" fontId="0" fillId="0" borderId="0" xfId="2" applyFont="1" applyAlignment="1">
      <alignment horizontal="center" vertical="center"/>
    </xf>
    <xf numFmtId="0" fontId="15" fillId="5" borderId="13" xfId="0" applyFont="1" applyFill="1" applyBorder="1" applyAlignment="1">
      <alignment horizontal="left" vertical="center" wrapText="1"/>
    </xf>
    <xf numFmtId="0" fontId="0" fillId="6" borderId="0" xfId="0" applyFill="1"/>
    <xf numFmtId="9" fontId="0" fillId="6" borderId="0" xfId="0" applyNumberFormat="1" applyFill="1"/>
    <xf numFmtId="172" fontId="0" fillId="0" borderId="0" xfId="0" applyNumberFormat="1" applyAlignment="1">
      <alignment horizontal="center" vertical="center"/>
    </xf>
    <xf numFmtId="173" fontId="0" fillId="0" borderId="0" xfId="2" applyNumberFormat="1" applyFont="1" applyBorder="1" applyAlignment="1">
      <alignment horizontal="center" vertical="center"/>
    </xf>
    <xf numFmtId="173" fontId="2" fillId="0" borderId="0" xfId="2" applyNumberFormat="1" applyFont="1" applyFill="1" applyAlignment="1">
      <alignment horizontal="center" vertical="center"/>
    </xf>
    <xf numFmtId="0" fontId="0" fillId="0" borderId="0" xfId="0" applyAlignment="1">
      <alignment vertical="top"/>
    </xf>
    <xf numFmtId="0" fontId="27" fillId="0" borderId="0" xfId="0" applyFont="1" applyAlignment="1">
      <alignment vertical="top"/>
    </xf>
    <xf numFmtId="0" fontId="0" fillId="0" borderId="0" xfId="0" applyAlignment="1">
      <alignment vertical="top" wrapText="1"/>
    </xf>
    <xf numFmtId="0" fontId="0" fillId="8" borderId="0" xfId="0" applyFill="1"/>
    <xf numFmtId="0" fontId="6" fillId="8" borderId="0" xfId="0" applyFont="1" applyFill="1" applyAlignment="1">
      <alignment horizontal="center"/>
    </xf>
    <xf numFmtId="0" fontId="0" fillId="8" borderId="0" xfId="0" applyFill="1" applyAlignment="1">
      <alignment horizontal="center" vertical="center"/>
    </xf>
    <xf numFmtId="165" fontId="9" fillId="8" borderId="3" xfId="1" applyFont="1" applyFill="1" applyBorder="1" applyAlignment="1">
      <alignment horizontal="left" vertical="center" wrapText="1"/>
    </xf>
    <xf numFmtId="1" fontId="0" fillId="0" borderId="0" xfId="4" applyNumberFormat="1" applyFont="1" applyFill="1" applyBorder="1" applyAlignment="1">
      <alignment horizontal="center" vertical="center"/>
    </xf>
    <xf numFmtId="9" fontId="0" fillId="0" borderId="0" xfId="6" applyFont="1" applyFill="1" applyBorder="1" applyAlignment="1">
      <alignment horizontal="center" vertical="center"/>
    </xf>
    <xf numFmtId="165" fontId="9" fillId="0" borderId="0" xfId="1" applyFont="1" applyFill="1" applyBorder="1" applyAlignment="1">
      <alignment horizontal="left" vertical="center" wrapText="1"/>
    </xf>
    <xf numFmtId="172" fontId="9" fillId="0" borderId="0" xfId="2" applyNumberFormat="1" applyFont="1" applyFill="1" applyBorder="1" applyAlignment="1">
      <alignment horizontal="center" vertical="center" wrapText="1"/>
    </xf>
    <xf numFmtId="0" fontId="0" fillId="0" borderId="0" xfId="0" applyAlignment="1">
      <alignment vertical="center"/>
    </xf>
    <xf numFmtId="172" fontId="9" fillId="0" borderId="3" xfId="2" applyNumberFormat="1" applyFont="1" applyBorder="1" applyAlignment="1">
      <alignment horizontal="center" vertical="center" wrapText="1"/>
    </xf>
    <xf numFmtId="174" fontId="0" fillId="0" borderId="0" xfId="0" applyNumberFormat="1" applyAlignment="1">
      <alignment horizontal="center" vertical="center"/>
    </xf>
    <xf numFmtId="174" fontId="0" fillId="0" borderId="0" xfId="4" applyNumberFormat="1" applyFont="1" applyFill="1" applyBorder="1" applyAlignment="1">
      <alignment horizontal="center" vertical="center"/>
    </xf>
    <xf numFmtId="175" fontId="12" fillId="0" borderId="0" xfId="2" applyNumberFormat="1" applyFont="1" applyFill="1" applyBorder="1" applyAlignment="1">
      <alignment horizontal="center" vertical="center"/>
    </xf>
    <xf numFmtId="174" fontId="0" fillId="0" borderId="0" xfId="4" applyNumberFormat="1" applyFont="1" applyBorder="1" applyAlignment="1">
      <alignment horizontal="center" vertical="center"/>
    </xf>
    <xf numFmtId="174" fontId="0" fillId="0" borderId="0" xfId="2" applyNumberFormat="1" applyFont="1" applyBorder="1" applyAlignment="1">
      <alignment horizontal="center" vertical="center"/>
    </xf>
    <xf numFmtId="174" fontId="12" fillId="0" borderId="0" xfId="2" applyNumberFormat="1" applyFont="1" applyFill="1" applyAlignment="1">
      <alignment horizontal="center" vertical="center"/>
    </xf>
    <xf numFmtId="174" fontId="2" fillId="0" borderId="0" xfId="2" applyNumberFormat="1" applyFont="1" applyFill="1" applyAlignment="1">
      <alignment horizontal="center" vertical="center"/>
    </xf>
    <xf numFmtId="172" fontId="9" fillId="0" borderId="26" xfId="2" applyNumberFormat="1" applyFont="1" applyBorder="1" applyAlignment="1">
      <alignment horizontal="center" vertical="center" wrapText="1"/>
    </xf>
    <xf numFmtId="172" fontId="9" fillId="0" borderId="48" xfId="2" applyNumberFormat="1" applyFont="1" applyBorder="1" applyAlignment="1">
      <alignment horizontal="center" vertical="center" wrapText="1"/>
    </xf>
    <xf numFmtId="172" fontId="9" fillId="0" borderId="33" xfId="2" applyNumberFormat="1" applyFont="1" applyBorder="1" applyAlignment="1">
      <alignment horizontal="center" vertical="center" wrapText="1"/>
    </xf>
    <xf numFmtId="173" fontId="12" fillId="0" borderId="0" xfId="2" applyNumberFormat="1" applyFont="1" applyFill="1" applyAlignment="1">
      <alignment vertical="center"/>
    </xf>
    <xf numFmtId="173" fontId="2" fillId="0" borderId="0" xfId="2" applyNumberFormat="1" applyFont="1" applyFill="1"/>
    <xf numFmtId="176" fontId="0" fillId="0" borderId="0" xfId="2" applyNumberFormat="1" applyFont="1" applyBorder="1" applyAlignment="1">
      <alignment horizontal="center" vertical="center"/>
    </xf>
    <xf numFmtId="177" fontId="0" fillId="0" borderId="0" xfId="2" applyNumberFormat="1" applyFont="1" applyBorder="1" applyAlignment="1">
      <alignment horizontal="center" vertical="center"/>
    </xf>
    <xf numFmtId="178" fontId="0" fillId="0" borderId="0" xfId="4" applyNumberFormat="1" applyFont="1" applyFill="1" applyBorder="1" applyAlignment="1">
      <alignment horizontal="center" vertical="center"/>
    </xf>
    <xf numFmtId="178" fontId="12" fillId="0" borderId="0" xfId="2" applyNumberFormat="1" applyFont="1" applyFill="1" applyBorder="1" applyAlignment="1">
      <alignment horizontal="center" vertical="center"/>
    </xf>
    <xf numFmtId="178" fontId="0" fillId="0" borderId="0" xfId="0" applyNumberFormat="1" applyAlignment="1">
      <alignment horizontal="center" vertical="center"/>
    </xf>
    <xf numFmtId="178" fontId="12" fillId="0" borderId="0" xfId="2" applyNumberFormat="1" applyFont="1" applyFill="1" applyAlignment="1">
      <alignment horizontal="center" vertical="center"/>
    </xf>
    <xf numFmtId="176" fontId="2" fillId="0" borderId="0" xfId="2" applyNumberFormat="1" applyFont="1" applyFill="1" applyAlignment="1">
      <alignment horizontal="center" vertical="center"/>
    </xf>
    <xf numFmtId="174" fontId="0" fillId="0" borderId="0" xfId="6" applyNumberFormat="1" applyFont="1" applyAlignment="1">
      <alignment horizontal="center" vertical="center"/>
    </xf>
    <xf numFmtId="1" fontId="0" fillId="0" borderId="0" xfId="4" applyNumberFormat="1" applyFont="1" applyBorder="1" applyAlignment="1">
      <alignment horizontal="left" vertical="center"/>
    </xf>
    <xf numFmtId="1" fontId="0" fillId="0" borderId="0" xfId="4" applyNumberFormat="1" applyFont="1" applyBorder="1" applyAlignment="1">
      <alignment horizontal="right" vertical="center" wrapText="1"/>
    </xf>
    <xf numFmtId="1" fontId="0" fillId="0" borderId="0" xfId="4" applyNumberFormat="1" applyFont="1" applyBorder="1" applyAlignment="1">
      <alignment horizontal="left" vertical="center" wrapText="1"/>
    </xf>
    <xf numFmtId="173" fontId="9" fillId="0" borderId="0" xfId="2" applyNumberFormat="1" applyFont="1" applyFill="1" applyBorder="1" applyAlignment="1">
      <alignment horizontal="center" vertical="center" wrapText="1"/>
    </xf>
    <xf numFmtId="0" fontId="28" fillId="0" borderId="0" xfId="0" applyFont="1"/>
    <xf numFmtId="49" fontId="8" fillId="8" borderId="7" xfId="0" applyNumberFormat="1" applyFont="1" applyFill="1" applyBorder="1" applyAlignment="1">
      <alignment horizontal="center" vertical="center" wrapText="1"/>
    </xf>
    <xf numFmtId="49" fontId="8" fillId="8" borderId="9" xfId="0" applyNumberFormat="1" applyFont="1" applyFill="1" applyBorder="1" applyAlignment="1">
      <alignment horizontal="center" vertical="center" wrapText="1"/>
    </xf>
    <xf numFmtId="165" fontId="9" fillId="8" borderId="10" xfId="1" applyFont="1" applyFill="1" applyBorder="1" applyAlignment="1">
      <alignment horizontal="left" vertical="center" wrapText="1"/>
    </xf>
    <xf numFmtId="49" fontId="8" fillId="8" borderId="19" xfId="0" applyNumberFormat="1" applyFont="1" applyFill="1" applyBorder="1" applyAlignment="1">
      <alignment horizontal="center" vertical="center" wrapText="1"/>
    </xf>
    <xf numFmtId="165" fontId="9" fillId="8" borderId="2" xfId="1" applyFont="1" applyFill="1" applyBorder="1" applyAlignment="1">
      <alignment horizontal="left" vertical="center" wrapText="1"/>
    </xf>
    <xf numFmtId="172" fontId="9" fillId="8" borderId="2" xfId="2" applyNumberFormat="1" applyFont="1" applyFill="1" applyBorder="1" applyAlignment="1">
      <alignment horizontal="center" vertical="center" wrapText="1"/>
    </xf>
    <xf numFmtId="172" fontId="9" fillId="8" borderId="3" xfId="2" applyNumberFormat="1" applyFont="1" applyFill="1" applyBorder="1" applyAlignment="1">
      <alignment horizontal="center" vertical="center" wrapText="1"/>
    </xf>
    <xf numFmtId="49" fontId="8" fillId="8" borderId="0" xfId="0" applyNumberFormat="1" applyFont="1" applyFill="1" applyAlignment="1">
      <alignment horizontal="center" vertical="center" wrapText="1"/>
    </xf>
    <xf numFmtId="165" fontId="9" fillId="8" borderId="0" xfId="1" applyFont="1" applyFill="1" applyBorder="1" applyAlignment="1">
      <alignment horizontal="left" vertical="center" wrapText="1"/>
    </xf>
    <xf numFmtId="172" fontId="9" fillId="8" borderId="0" xfId="2" applyNumberFormat="1" applyFont="1" applyFill="1" applyBorder="1" applyAlignment="1">
      <alignment horizontal="center" vertical="center" wrapText="1"/>
    </xf>
    <xf numFmtId="0" fontId="0" fillId="0" borderId="47" xfId="0" applyBorder="1" applyAlignment="1">
      <alignment horizontal="center" vertical="center"/>
    </xf>
    <xf numFmtId="172" fontId="9" fillId="0" borderId="0" xfId="2" applyNumberFormat="1" applyFont="1" applyBorder="1" applyAlignment="1">
      <alignment horizontal="center" vertical="center" wrapText="1"/>
    </xf>
    <xf numFmtId="1" fontId="0" fillId="0" borderId="47" xfId="4" applyNumberFormat="1" applyFont="1" applyBorder="1" applyAlignment="1">
      <alignment horizontal="center" vertical="center"/>
    </xf>
    <xf numFmtId="172" fontId="9" fillId="0" borderId="47" xfId="2" applyNumberFormat="1" applyFont="1" applyBorder="1" applyAlignment="1">
      <alignment horizontal="center" vertical="center" wrapText="1"/>
    </xf>
    <xf numFmtId="9" fontId="0" fillId="0" borderId="47" xfId="6" applyFont="1" applyBorder="1" applyAlignment="1">
      <alignment horizontal="center" vertical="center"/>
    </xf>
    <xf numFmtId="174" fontId="0" fillId="0" borderId="47" xfId="0" applyNumberFormat="1" applyBorder="1" applyAlignment="1">
      <alignment horizontal="center" vertical="center"/>
    </xf>
    <xf numFmtId="49" fontId="8" fillId="0" borderId="47" xfId="0" applyNumberFormat="1" applyFont="1" applyBorder="1" applyAlignment="1">
      <alignment horizontal="center" vertical="center" wrapText="1"/>
    </xf>
    <xf numFmtId="1" fontId="0" fillId="0" borderId="50" xfId="4" applyNumberFormat="1" applyFont="1" applyBorder="1" applyAlignment="1">
      <alignment horizontal="center" vertical="center"/>
    </xf>
    <xf numFmtId="9" fontId="0" fillId="0" borderId="50" xfId="6" applyFont="1" applyBorder="1" applyAlignment="1">
      <alignment horizontal="center" vertical="center"/>
    </xf>
    <xf numFmtId="0" fontId="0" fillId="5" borderId="24" xfId="0" applyFill="1" applyBorder="1" applyAlignment="1">
      <alignment horizontal="center" vertical="center"/>
    </xf>
    <xf numFmtId="1" fontId="0" fillId="5" borderId="29" xfId="0" applyNumberFormat="1" applyFill="1" applyBorder="1" applyAlignment="1">
      <alignment horizontal="center" vertical="center"/>
    </xf>
    <xf numFmtId="0" fontId="0" fillId="5" borderId="29" xfId="0" applyFill="1" applyBorder="1" applyAlignment="1">
      <alignment horizontal="center" vertical="center"/>
    </xf>
    <xf numFmtId="1" fontId="0" fillId="5" borderId="17" xfId="0" applyNumberFormat="1" applyFill="1" applyBorder="1" applyAlignment="1">
      <alignment horizontal="center" vertical="center"/>
    </xf>
    <xf numFmtId="1" fontId="0" fillId="0" borderId="47" xfId="4" applyNumberFormat="1" applyFont="1" applyFill="1" applyBorder="1" applyAlignment="1">
      <alignment horizontal="center" vertical="center"/>
    </xf>
    <xf numFmtId="172" fontId="9" fillId="0" borderId="47" xfId="2" applyNumberFormat="1" applyFont="1" applyFill="1" applyBorder="1" applyAlignment="1">
      <alignment horizontal="center" vertical="center" wrapText="1"/>
    </xf>
    <xf numFmtId="9" fontId="0" fillId="0" borderId="47" xfId="6" applyFont="1" applyFill="1" applyBorder="1" applyAlignment="1">
      <alignment horizontal="center" vertical="center"/>
    </xf>
    <xf numFmtId="179" fontId="0" fillId="0" borderId="47" xfId="4" applyNumberFormat="1" applyFont="1" applyBorder="1" applyAlignment="1">
      <alignment horizontal="center" vertical="center"/>
    </xf>
    <xf numFmtId="0" fontId="6" fillId="0" borderId="0" xfId="0" applyFont="1" applyAlignment="1">
      <alignment vertical="top"/>
    </xf>
    <xf numFmtId="0" fontId="23" fillId="0" borderId="0" xfId="0" applyFont="1" applyAlignment="1">
      <alignment vertical="top"/>
    </xf>
    <xf numFmtId="165" fontId="9" fillId="0" borderId="47" xfId="1" applyFont="1" applyFill="1" applyBorder="1" applyAlignment="1">
      <alignment horizontal="left" vertical="center" wrapText="1"/>
    </xf>
    <xf numFmtId="49" fontId="8" fillId="0" borderId="54" xfId="0" applyNumberFormat="1" applyFont="1" applyBorder="1" applyAlignment="1">
      <alignment horizontal="center" vertical="center" wrapText="1"/>
    </xf>
    <xf numFmtId="49" fontId="8" fillId="0" borderId="56" xfId="0" applyNumberFormat="1" applyFont="1" applyBorder="1" applyAlignment="1">
      <alignment horizontal="center" vertical="center" wrapText="1"/>
    </xf>
    <xf numFmtId="1" fontId="0" fillId="0" borderId="57" xfId="4" applyNumberFormat="1" applyFont="1" applyBorder="1" applyAlignment="1">
      <alignment horizontal="center" vertical="center"/>
    </xf>
    <xf numFmtId="172" fontId="9" fillId="0" borderId="57" xfId="2" applyNumberFormat="1" applyFont="1" applyBorder="1" applyAlignment="1">
      <alignment horizontal="center" vertical="center" wrapText="1"/>
    </xf>
    <xf numFmtId="165" fontId="9" fillId="0" borderId="10" xfId="1" applyFont="1" applyFill="1" applyBorder="1" applyAlignment="1">
      <alignment horizontal="left" vertical="center" wrapText="1"/>
    </xf>
    <xf numFmtId="177" fontId="12" fillId="0" borderId="0" xfId="2" applyNumberFormat="1" applyFont="1" applyFill="1" applyBorder="1" applyAlignment="1">
      <alignment horizontal="center" vertical="center"/>
    </xf>
    <xf numFmtId="178" fontId="0" fillId="0" borderId="47" xfId="4" applyNumberFormat="1" applyFont="1" applyBorder="1" applyAlignment="1">
      <alignment horizontal="center" vertical="center"/>
    </xf>
    <xf numFmtId="1" fontId="0" fillId="0" borderId="52" xfId="4" applyNumberFormat="1" applyFont="1" applyBorder="1" applyAlignment="1">
      <alignment horizontal="center" vertical="center"/>
    </xf>
    <xf numFmtId="172" fontId="9" fillId="0" borderId="52" xfId="2" applyNumberFormat="1" applyFont="1" applyBorder="1" applyAlignment="1">
      <alignment horizontal="center" vertical="center" wrapText="1"/>
    </xf>
    <xf numFmtId="167" fontId="9" fillId="0" borderId="0" xfId="2" applyNumberFormat="1" applyFont="1" applyBorder="1" applyAlignment="1">
      <alignment horizontal="center" vertical="center" wrapText="1"/>
    </xf>
    <xf numFmtId="177" fontId="29" fillId="0" borderId="0" xfId="2" applyNumberFormat="1" applyFont="1" applyFill="1" applyBorder="1" applyAlignment="1">
      <alignment horizontal="center" vertical="center"/>
    </xf>
    <xf numFmtId="1" fontId="4" fillId="0" borderId="0" xfId="0" applyNumberFormat="1" applyFont="1" applyAlignment="1">
      <alignment horizontal="center" vertical="center" wrapText="1"/>
    </xf>
    <xf numFmtId="172" fontId="4" fillId="0" borderId="0" xfId="0" applyNumberFormat="1" applyFont="1" applyAlignment="1">
      <alignment horizontal="center" vertical="center" wrapText="1"/>
    </xf>
    <xf numFmtId="177" fontId="16" fillId="0" borderId="0" xfId="2" applyNumberFormat="1" applyFont="1" applyFill="1" applyBorder="1" applyAlignment="1">
      <alignment horizontal="center" vertical="center" wrapText="1"/>
    </xf>
    <xf numFmtId="174" fontId="4" fillId="0" borderId="0" xfId="0" applyNumberFormat="1" applyFont="1" applyAlignment="1">
      <alignment horizontal="center" vertical="center" wrapText="1"/>
    </xf>
    <xf numFmtId="174" fontId="0" fillId="0" borderId="0" xfId="6" applyNumberFormat="1" applyFont="1" applyBorder="1" applyAlignment="1">
      <alignment horizontal="center" vertical="center"/>
    </xf>
    <xf numFmtId="0" fontId="6" fillId="8" borderId="0" xfId="0" applyFont="1" applyFill="1" applyAlignment="1">
      <alignment horizontal="center" vertical="center"/>
    </xf>
    <xf numFmtId="1" fontId="0" fillId="0" borderId="0" xfId="4" applyNumberFormat="1" applyFont="1" applyFill="1" applyBorder="1" applyAlignment="1">
      <alignment horizontal="right" vertical="center" wrapText="1"/>
    </xf>
    <xf numFmtId="173" fontId="0" fillId="0" borderId="0" xfId="2" applyNumberFormat="1" applyFont="1" applyFill="1" applyBorder="1" applyAlignment="1">
      <alignment horizontal="center" vertical="center"/>
    </xf>
    <xf numFmtId="165" fontId="8" fillId="0" borderId="47" xfId="1" applyFont="1" applyFill="1" applyBorder="1" applyAlignment="1">
      <alignment horizontal="left" vertical="center" wrapText="1"/>
    </xf>
    <xf numFmtId="0" fontId="34" fillId="0" borderId="0" xfId="0" applyFont="1" applyAlignment="1">
      <alignment horizontal="left"/>
    </xf>
    <xf numFmtId="165" fontId="8" fillId="0" borderId="57" xfId="1" applyFont="1" applyBorder="1" applyAlignment="1">
      <alignment horizontal="left" vertical="center" wrapText="1"/>
    </xf>
    <xf numFmtId="179" fontId="0" fillId="0" borderId="0" xfId="4" applyNumberFormat="1" applyFont="1" applyFill="1" applyBorder="1" applyAlignment="1">
      <alignment horizontal="center" vertical="center"/>
    </xf>
    <xf numFmtId="180" fontId="0" fillId="0" borderId="47" xfId="4" applyNumberFormat="1" applyFont="1" applyBorder="1" applyAlignment="1">
      <alignment horizontal="center" vertical="center"/>
    </xf>
    <xf numFmtId="180" fontId="0" fillId="0" borderId="0" xfId="0" applyNumberFormat="1" applyAlignment="1">
      <alignment horizontal="center" vertical="center"/>
    </xf>
    <xf numFmtId="180" fontId="0" fillId="0" borderId="0" xfId="4" applyNumberFormat="1" applyFont="1" applyFill="1" applyBorder="1" applyAlignment="1">
      <alignment horizontal="center" vertical="center"/>
    </xf>
    <xf numFmtId="180" fontId="12" fillId="0" borderId="0" xfId="2" applyNumberFormat="1" applyFont="1" applyFill="1" applyBorder="1" applyAlignment="1">
      <alignment horizontal="center" vertical="center"/>
    </xf>
    <xf numFmtId="179" fontId="0" fillId="0" borderId="0" xfId="4" applyNumberFormat="1" applyFont="1" applyBorder="1" applyAlignment="1">
      <alignment horizontal="center" vertical="center"/>
    </xf>
    <xf numFmtId="179" fontId="4" fillId="0" borderId="0" xfId="0" applyNumberFormat="1" applyFont="1" applyAlignment="1">
      <alignment horizontal="center" vertical="center" wrapText="1"/>
    </xf>
    <xf numFmtId="179" fontId="2" fillId="0" borderId="0" xfId="0" applyNumberFormat="1" applyFont="1"/>
    <xf numFmtId="172" fontId="9" fillId="0" borderId="62" xfId="2" applyNumberFormat="1" applyFont="1" applyBorder="1" applyAlignment="1">
      <alignment horizontal="center" vertical="center" wrapText="1"/>
    </xf>
    <xf numFmtId="43" fontId="36" fillId="0" borderId="0" xfId="2" applyFont="1" applyFill="1" applyAlignment="1">
      <alignment vertical="center"/>
    </xf>
    <xf numFmtId="0" fontId="3" fillId="0" borderId="0" xfId="0" applyFont="1" applyAlignment="1">
      <alignment horizontal="left"/>
    </xf>
    <xf numFmtId="0" fontId="7" fillId="0" borderId="0" xfId="0" applyFont="1" applyAlignment="1">
      <alignment horizontal="center"/>
    </xf>
    <xf numFmtId="0" fontId="7" fillId="0" borderId="0" xfId="0" applyFont="1" applyAlignment="1">
      <alignment horizontal="center" wrapText="1"/>
    </xf>
    <xf numFmtId="0" fontId="3" fillId="0" borderId="0" xfId="0" applyFont="1" applyAlignment="1">
      <alignment vertical="center"/>
    </xf>
    <xf numFmtId="0" fontId="3" fillId="2" borderId="47" xfId="0" applyFont="1" applyFill="1" applyBorder="1" applyAlignment="1">
      <alignment vertical="center"/>
    </xf>
    <xf numFmtId="0" fontId="28" fillId="0" borderId="0" xfId="0" applyFont="1" applyAlignment="1">
      <alignment horizontal="left" vertical="center"/>
    </xf>
    <xf numFmtId="43" fontId="12" fillId="5" borderId="29" xfId="2" applyFont="1" applyFill="1" applyBorder="1" applyAlignment="1">
      <alignment horizontal="center" vertical="center"/>
    </xf>
    <xf numFmtId="0" fontId="0" fillId="9" borderId="47" xfId="0" applyFill="1" applyBorder="1" applyAlignment="1">
      <alignment vertical="center" wrapText="1"/>
    </xf>
    <xf numFmtId="0" fontId="0" fillId="0" borderId="0" xfId="0" applyAlignment="1">
      <alignment vertical="center" wrapText="1"/>
    </xf>
    <xf numFmtId="165" fontId="9" fillId="0" borderId="51" xfId="1" applyFont="1" applyFill="1" applyBorder="1" applyAlignment="1">
      <alignment horizontal="left" vertical="center" wrapText="1"/>
    </xf>
    <xf numFmtId="165" fontId="9" fillId="0" borderId="54" xfId="1" applyFont="1" applyFill="1" applyBorder="1" applyAlignment="1">
      <alignment horizontal="left" vertical="center" wrapText="1"/>
    </xf>
    <xf numFmtId="165" fontId="9" fillId="0" borderId="56" xfId="1" applyFont="1" applyFill="1" applyBorder="1" applyAlignment="1">
      <alignment horizontal="left" vertical="center" wrapText="1"/>
    </xf>
    <xf numFmtId="179" fontId="0" fillId="0" borderId="47" xfId="4" applyNumberFormat="1" applyFont="1" applyFill="1" applyBorder="1" applyAlignment="1">
      <alignment horizontal="center" vertical="center"/>
    </xf>
    <xf numFmtId="182" fontId="0" fillId="0" borderId="47" xfId="0" applyNumberFormat="1" applyBorder="1" applyAlignment="1">
      <alignment horizontal="left" vertical="center"/>
    </xf>
    <xf numFmtId="182" fontId="0" fillId="0" borderId="47" xfId="0" applyNumberFormat="1" applyBorder="1" applyAlignment="1">
      <alignment horizontal="center" vertical="center"/>
    </xf>
    <xf numFmtId="179" fontId="0" fillId="0" borderId="50" xfId="4" applyNumberFormat="1" applyFont="1" applyBorder="1" applyAlignment="1">
      <alignment horizontal="center" vertical="center"/>
    </xf>
    <xf numFmtId="182" fontId="0" fillId="0" borderId="50" xfId="0" applyNumberFormat="1" applyBorder="1" applyAlignment="1">
      <alignment horizontal="left" vertical="center"/>
    </xf>
    <xf numFmtId="182" fontId="0" fillId="0" borderId="0" xfId="0" applyNumberFormat="1" applyAlignment="1">
      <alignment horizontal="left" vertical="center"/>
    </xf>
    <xf numFmtId="0" fontId="2" fillId="0" borderId="47" xfId="0" applyFont="1" applyBorder="1" applyAlignment="1">
      <alignment horizontal="center" vertical="center"/>
    </xf>
    <xf numFmtId="0" fontId="3" fillId="0" borderId="0" xfId="0" applyFont="1" applyAlignment="1">
      <alignment horizontal="left" vertical="center" wrapText="1"/>
    </xf>
    <xf numFmtId="0" fontId="26" fillId="0" borderId="0" xfId="0" applyFont="1" applyAlignment="1">
      <alignment horizontal="center" vertical="center" wrapText="1"/>
    </xf>
    <xf numFmtId="0" fontId="8" fillId="10" borderId="0" xfId="0" applyFont="1" applyFill="1"/>
    <xf numFmtId="0" fontId="38" fillId="10" borderId="0" xfId="0" applyFont="1" applyFill="1"/>
    <xf numFmtId="0" fontId="0" fillId="0" borderId="47" xfId="0" applyBorder="1" applyAlignment="1">
      <alignment horizontal="left" vertical="center" wrapText="1"/>
    </xf>
    <xf numFmtId="0" fontId="0" fillId="0" borderId="47" xfId="0" quotePrefix="1" applyBorder="1" applyAlignment="1">
      <alignment horizontal="center" vertical="center"/>
    </xf>
    <xf numFmtId="9" fontId="0" fillId="0" borderId="47" xfId="0" applyNumberFormat="1" applyBorder="1" applyAlignment="1">
      <alignment horizontal="center" vertical="center"/>
    </xf>
    <xf numFmtId="9" fontId="0" fillId="0" borderId="47" xfId="0" quotePrefix="1" applyNumberFormat="1" applyBorder="1" applyAlignment="1">
      <alignment horizontal="center" vertical="center"/>
    </xf>
    <xf numFmtId="49" fontId="8" fillId="0" borderId="65" xfId="0" applyNumberFormat="1" applyFont="1" applyBorder="1" applyAlignment="1">
      <alignment horizontal="center" vertical="center" wrapText="1"/>
    </xf>
    <xf numFmtId="165" fontId="9" fillId="0" borderId="62" xfId="1" applyFont="1" applyFill="1" applyBorder="1" applyAlignment="1">
      <alignment horizontal="left" vertical="center" wrapText="1"/>
    </xf>
    <xf numFmtId="0" fontId="31" fillId="10" borderId="63" xfId="0" applyFont="1" applyFill="1" applyBorder="1"/>
    <xf numFmtId="0" fontId="0" fillId="10" borderId="59" xfId="0" applyFill="1" applyBorder="1"/>
    <xf numFmtId="0" fontId="0" fillId="0" borderId="54" xfId="0" applyBorder="1" applyAlignment="1">
      <alignment vertical="center"/>
    </xf>
    <xf numFmtId="43" fontId="36" fillId="0" borderId="0" xfId="2" applyFont="1" applyFill="1" applyAlignment="1">
      <alignment horizontal="center" vertical="center"/>
    </xf>
    <xf numFmtId="9" fontId="36" fillId="0" borderId="0" xfId="2" applyNumberFormat="1" applyFont="1" applyFill="1" applyAlignment="1">
      <alignment horizontal="center" vertical="center"/>
    </xf>
    <xf numFmtId="1" fontId="0" fillId="9" borderId="67" xfId="0" applyNumberFormat="1" applyFill="1" applyBorder="1" applyAlignment="1">
      <alignment horizontal="center" vertical="center"/>
    </xf>
    <xf numFmtId="1" fontId="0" fillId="0" borderId="67" xfId="4" applyNumberFormat="1" applyFont="1" applyBorder="1" applyAlignment="1">
      <alignment horizontal="center" vertical="center"/>
    </xf>
    <xf numFmtId="9" fontId="0" fillId="0" borderId="67" xfId="6" applyFont="1" applyBorder="1" applyAlignment="1">
      <alignment horizontal="center" vertical="center"/>
    </xf>
    <xf numFmtId="174" fontId="0" fillId="0" borderId="67" xfId="0" applyNumberFormat="1" applyBorder="1" applyAlignment="1">
      <alignment horizontal="center" vertical="center"/>
    </xf>
    <xf numFmtId="180" fontId="0" fillId="0" borderId="67" xfId="4" applyNumberFormat="1" applyFont="1" applyBorder="1" applyAlignment="1">
      <alignment horizontal="center" vertical="center"/>
    </xf>
    <xf numFmtId="182" fontId="0" fillId="0" borderId="67" xfId="0" applyNumberFormat="1" applyBorder="1" applyAlignment="1">
      <alignment horizontal="center" vertical="center"/>
    </xf>
    <xf numFmtId="1" fontId="0" fillId="5" borderId="69" xfId="0" applyNumberFormat="1" applyFill="1" applyBorder="1" applyAlignment="1">
      <alignment horizontal="center" vertical="center"/>
    </xf>
    <xf numFmtId="0" fontId="0" fillId="5" borderId="69" xfId="0" applyFill="1" applyBorder="1" applyAlignment="1">
      <alignment horizontal="center" vertical="center"/>
    </xf>
    <xf numFmtId="43" fontId="12" fillId="5" borderId="69" xfId="2" applyFont="1" applyFill="1" applyBorder="1" applyAlignment="1">
      <alignment horizontal="center" vertical="center"/>
    </xf>
    <xf numFmtId="181" fontId="12" fillId="8" borderId="67" xfId="2" applyNumberFormat="1" applyFont="1" applyFill="1" applyBorder="1" applyAlignment="1">
      <alignment horizontal="center" vertical="center"/>
    </xf>
    <xf numFmtId="174" fontId="0" fillId="5" borderId="69" xfId="0" applyNumberFormat="1" applyFill="1" applyBorder="1" applyAlignment="1">
      <alignment horizontal="center" vertical="center"/>
    </xf>
    <xf numFmtId="174" fontId="12" fillId="5" borderId="69" xfId="2" applyNumberFormat="1" applyFont="1" applyFill="1" applyBorder="1" applyAlignment="1">
      <alignment horizontal="center" vertical="center"/>
    </xf>
    <xf numFmtId="174" fontId="12" fillId="5" borderId="70" xfId="2" applyNumberFormat="1" applyFont="1" applyFill="1" applyBorder="1" applyAlignment="1">
      <alignment horizontal="center" vertical="center"/>
    </xf>
    <xf numFmtId="172" fontId="9" fillId="14" borderId="67" xfId="2" applyNumberFormat="1" applyFont="1" applyFill="1" applyBorder="1" applyAlignment="1">
      <alignment horizontal="center" vertical="center" wrapText="1"/>
    </xf>
    <xf numFmtId="180" fontId="0" fillId="0" borderId="67" xfId="0" applyNumberFormat="1" applyBorder="1" applyAlignment="1">
      <alignment horizontal="center" vertical="center"/>
    </xf>
    <xf numFmtId="0" fontId="30" fillId="0" borderId="67" xfId="0" applyFont="1" applyBorder="1" applyAlignment="1">
      <alignment vertical="center" wrapText="1"/>
    </xf>
    <xf numFmtId="1" fontId="0" fillId="0" borderId="67" xfId="4" applyNumberFormat="1" applyFont="1" applyFill="1" applyBorder="1" applyAlignment="1">
      <alignment horizontal="center" vertical="center"/>
    </xf>
    <xf numFmtId="9" fontId="0" fillId="0" borderId="67" xfId="6" applyFont="1" applyFill="1" applyBorder="1" applyAlignment="1">
      <alignment horizontal="center" vertical="center"/>
    </xf>
    <xf numFmtId="1" fontId="12" fillId="2" borderId="67" xfId="4" applyNumberFormat="1" applyFont="1" applyFill="1" applyBorder="1" applyAlignment="1">
      <alignment horizontal="center" vertical="center"/>
    </xf>
    <xf numFmtId="181" fontId="12" fillId="2" borderId="67" xfId="4" applyNumberFormat="1" applyFont="1" applyFill="1" applyBorder="1" applyAlignment="1">
      <alignment horizontal="center" vertical="center"/>
    </xf>
    <xf numFmtId="174" fontId="12" fillId="2" borderId="67" xfId="4" applyNumberFormat="1" applyFont="1" applyFill="1" applyBorder="1" applyAlignment="1">
      <alignment horizontal="center" vertical="center"/>
    </xf>
    <xf numFmtId="174" fontId="12" fillId="2" borderId="67" xfId="2" applyNumberFormat="1" applyFont="1" applyFill="1" applyBorder="1" applyAlignment="1">
      <alignment horizontal="center" vertical="center"/>
    </xf>
    <xf numFmtId="180" fontId="0" fillId="2" borderId="67" xfId="0" applyNumberFormat="1" applyFill="1" applyBorder="1" applyAlignment="1">
      <alignment horizontal="center" vertical="center"/>
    </xf>
    <xf numFmtId="0" fontId="30" fillId="0" borderId="71" xfId="0" applyFont="1" applyBorder="1" applyAlignment="1">
      <alignment vertical="center" wrapText="1"/>
    </xf>
    <xf numFmtId="1" fontId="0" fillId="0" borderId="71" xfId="4" applyNumberFormat="1" applyFont="1" applyFill="1" applyBorder="1" applyAlignment="1">
      <alignment horizontal="center" vertical="center"/>
    </xf>
    <xf numFmtId="172" fontId="9" fillId="14" borderId="71" xfId="2" applyNumberFormat="1" applyFont="1" applyFill="1" applyBorder="1" applyAlignment="1">
      <alignment horizontal="center" vertical="center" wrapText="1"/>
    </xf>
    <xf numFmtId="9" fontId="0" fillId="0" borderId="71" xfId="6" applyFont="1" applyFill="1" applyBorder="1" applyAlignment="1">
      <alignment horizontal="center" vertical="center"/>
    </xf>
    <xf numFmtId="172" fontId="12" fillId="2" borderId="67" xfId="4" applyNumberFormat="1" applyFont="1" applyFill="1" applyBorder="1" applyAlignment="1">
      <alignment horizontal="center" vertical="center"/>
    </xf>
    <xf numFmtId="1" fontId="0" fillId="0" borderId="71" xfId="4" applyNumberFormat="1" applyFont="1" applyBorder="1" applyAlignment="1">
      <alignment horizontal="center" vertical="center"/>
    </xf>
    <xf numFmtId="9" fontId="0" fillId="0" borderId="71" xfId="6" applyFont="1" applyBorder="1" applyAlignment="1">
      <alignment horizontal="center" vertical="center"/>
    </xf>
    <xf numFmtId="0" fontId="0" fillId="0" borderId="67" xfId="0" applyBorder="1" applyAlignment="1">
      <alignment horizontal="left" vertical="center" wrapText="1"/>
    </xf>
    <xf numFmtId="0" fontId="0" fillId="0" borderId="67" xfId="0" applyBorder="1" applyAlignment="1">
      <alignment horizontal="center" vertical="center"/>
    </xf>
    <xf numFmtId="0" fontId="42" fillId="5" borderId="68" xfId="0" applyFont="1" applyFill="1" applyBorder="1" applyAlignment="1">
      <alignment horizontal="left" vertical="center" wrapText="1"/>
    </xf>
    <xf numFmtId="166" fontId="12" fillId="2" borderId="67" xfId="4" applyNumberFormat="1" applyFont="1" applyFill="1" applyBorder="1" applyAlignment="1">
      <alignment horizontal="center" vertical="center" wrapText="1"/>
    </xf>
    <xf numFmtId="0" fontId="0" fillId="0" borderId="67" xfId="0" applyBorder="1"/>
    <xf numFmtId="1" fontId="0" fillId="0" borderId="72" xfId="4" applyNumberFormat="1" applyFont="1" applyBorder="1" applyAlignment="1">
      <alignment horizontal="center" vertical="center"/>
    </xf>
    <xf numFmtId="1" fontId="12" fillId="2" borderId="72" xfId="4" applyNumberFormat="1" applyFont="1" applyFill="1" applyBorder="1" applyAlignment="1">
      <alignment horizontal="center" vertical="center"/>
    </xf>
    <xf numFmtId="0" fontId="30" fillId="0" borderId="73" xfId="0" applyFont="1" applyBorder="1" applyAlignment="1">
      <alignment vertical="center" wrapText="1"/>
    </xf>
    <xf numFmtId="1" fontId="0" fillId="4" borderId="72" xfId="4" applyNumberFormat="1" applyFont="1" applyFill="1" applyBorder="1" applyAlignment="1">
      <alignment horizontal="center" vertical="center"/>
    </xf>
    <xf numFmtId="172" fontId="9" fillId="4" borderId="67" xfId="2" applyNumberFormat="1" applyFont="1" applyFill="1" applyBorder="1" applyAlignment="1">
      <alignment horizontal="center" vertical="center" wrapText="1"/>
    </xf>
    <xf numFmtId="166" fontId="12" fillId="2" borderId="71" xfId="4" applyNumberFormat="1" applyFont="1" applyFill="1" applyBorder="1" applyAlignment="1">
      <alignment horizontal="center" vertical="center"/>
    </xf>
    <xf numFmtId="0" fontId="30" fillId="0" borderId="47" xfId="0" applyFont="1" applyBorder="1" applyAlignment="1">
      <alignment vertical="center" wrapText="1"/>
    </xf>
    <xf numFmtId="0" fontId="0" fillId="15" borderId="47" xfId="0" applyFill="1" applyBorder="1"/>
    <xf numFmtId="0" fontId="0" fillId="15" borderId="62" xfId="0" applyFill="1" applyBorder="1"/>
    <xf numFmtId="167" fontId="9" fillId="0" borderId="47" xfId="2" applyNumberFormat="1" applyFont="1" applyBorder="1" applyAlignment="1">
      <alignment horizontal="center" vertical="center" wrapText="1"/>
    </xf>
    <xf numFmtId="43" fontId="12" fillId="2" borderId="47" xfId="2" applyFont="1" applyFill="1" applyBorder="1" applyAlignment="1">
      <alignment horizontal="center" vertical="center"/>
    </xf>
    <xf numFmtId="168" fontId="0" fillId="0" borderId="47" xfId="0" applyNumberFormat="1" applyBorder="1" applyAlignment="1">
      <alignment horizontal="center" vertical="center"/>
    </xf>
    <xf numFmtId="170" fontId="0" fillId="0" borderId="47" xfId="4" applyNumberFormat="1" applyFont="1" applyBorder="1" applyAlignment="1">
      <alignment horizontal="center" vertical="center"/>
    </xf>
    <xf numFmtId="0" fontId="15" fillId="5" borderId="29" xfId="0" applyFont="1" applyFill="1" applyBorder="1" applyAlignment="1">
      <alignment horizontal="left" vertical="center"/>
    </xf>
    <xf numFmtId="1" fontId="0" fillId="5" borderId="30" xfId="0" applyNumberFormat="1" applyFill="1" applyBorder="1" applyAlignment="1">
      <alignment horizontal="center" vertical="center"/>
    </xf>
    <xf numFmtId="0" fontId="4" fillId="0" borderId="62" xfId="0" applyFont="1" applyBorder="1" applyAlignment="1">
      <alignment horizontal="center" vertical="center"/>
    </xf>
    <xf numFmtId="0" fontId="4" fillId="0" borderId="62" xfId="0" applyFont="1" applyBorder="1" applyAlignment="1">
      <alignment horizontal="center" vertical="center" wrapText="1"/>
    </xf>
    <xf numFmtId="1" fontId="4" fillId="0" borderId="62" xfId="0" applyNumberFormat="1" applyFont="1" applyBorder="1" applyAlignment="1">
      <alignment horizontal="center" vertical="center" wrapText="1"/>
    </xf>
    <xf numFmtId="43" fontId="16" fillId="0" borderId="62" xfId="2" applyFont="1" applyFill="1" applyBorder="1" applyAlignment="1">
      <alignment horizontal="center" vertical="center" wrapText="1"/>
    </xf>
    <xf numFmtId="0" fontId="0" fillId="0" borderId="50" xfId="0" applyBorder="1" applyAlignment="1">
      <alignment horizontal="center" vertical="center"/>
    </xf>
    <xf numFmtId="0" fontId="0" fillId="0" borderId="50" xfId="0" applyBorder="1" applyAlignment="1">
      <alignment horizontal="left" vertical="center" wrapText="1"/>
    </xf>
    <xf numFmtId="167" fontId="9" fillId="0" borderId="50" xfId="2" applyNumberFormat="1" applyFont="1" applyBorder="1" applyAlignment="1">
      <alignment horizontal="center" vertical="center" wrapText="1"/>
    </xf>
    <xf numFmtId="43" fontId="12" fillId="2" borderId="50" xfId="2" applyFont="1" applyFill="1" applyBorder="1" applyAlignment="1">
      <alignment horizontal="center" vertical="center"/>
    </xf>
    <xf numFmtId="168" fontId="0" fillId="0" borderId="50" xfId="0" applyNumberFormat="1" applyBorder="1" applyAlignment="1">
      <alignment horizontal="center" vertical="center"/>
    </xf>
    <xf numFmtId="170" fontId="0" fillId="0" borderId="50" xfId="4" applyNumberFormat="1" applyFont="1" applyBorder="1" applyAlignment="1">
      <alignment horizontal="center" vertical="center"/>
    </xf>
    <xf numFmtId="43" fontId="12" fillId="5" borderId="17" xfId="2" applyFont="1" applyFill="1" applyBorder="1" applyAlignment="1">
      <alignment horizontal="center" vertical="center"/>
    </xf>
    <xf numFmtId="1" fontId="0" fillId="5" borderId="18" xfId="0" applyNumberFormat="1" applyFill="1" applyBorder="1" applyAlignment="1">
      <alignment horizontal="center" vertical="center"/>
    </xf>
    <xf numFmtId="0" fontId="0" fillId="9" borderId="47" xfId="0" applyFill="1" applyBorder="1" applyAlignment="1">
      <alignment horizontal="center"/>
    </xf>
    <xf numFmtId="180" fontId="0" fillId="0" borderId="47" xfId="0" applyNumberFormat="1" applyBorder="1" applyAlignment="1">
      <alignment horizontal="center" vertical="center"/>
    </xf>
    <xf numFmtId="173" fontId="0" fillId="0" borderId="0" xfId="0" applyNumberFormat="1" applyAlignment="1">
      <alignment horizontal="center" vertical="center"/>
    </xf>
    <xf numFmtId="3" fontId="0" fillId="0" borderId="0" xfId="0" applyNumberFormat="1" applyAlignment="1">
      <alignment horizontal="center" vertical="center"/>
    </xf>
    <xf numFmtId="0" fontId="0" fillId="9" borderId="50" xfId="0" applyFill="1" applyBorder="1" applyAlignment="1">
      <alignment horizontal="center"/>
    </xf>
    <xf numFmtId="172" fontId="9" fillId="14" borderId="47" xfId="2" applyNumberFormat="1" applyFont="1" applyFill="1" applyBorder="1" applyAlignment="1">
      <alignment horizontal="center" vertical="center" wrapText="1"/>
    </xf>
    <xf numFmtId="0" fontId="0" fillId="0" borderId="47" xfId="0" applyBorder="1" applyAlignment="1">
      <alignment horizontal="center" vertical="center" wrapText="1"/>
    </xf>
    <xf numFmtId="172" fontId="9" fillId="14" borderId="50" xfId="2" applyNumberFormat="1" applyFont="1" applyFill="1" applyBorder="1" applyAlignment="1">
      <alignment horizontal="center" vertical="center" wrapText="1"/>
    </xf>
    <xf numFmtId="177" fontId="12" fillId="8" borderId="47" xfId="2" applyNumberFormat="1" applyFont="1" applyFill="1" applyBorder="1" applyAlignment="1">
      <alignment horizontal="center" vertical="center"/>
    </xf>
    <xf numFmtId="1" fontId="0" fillId="4" borderId="47" xfId="4" applyNumberFormat="1" applyFont="1" applyFill="1" applyBorder="1" applyAlignment="1">
      <alignment horizontal="center" vertical="center"/>
    </xf>
    <xf numFmtId="172" fontId="9" fillId="4" borderId="47" xfId="2" applyNumberFormat="1" applyFont="1" applyFill="1" applyBorder="1" applyAlignment="1">
      <alignment horizontal="center" vertical="center" wrapText="1"/>
    </xf>
    <xf numFmtId="165" fontId="9" fillId="3" borderId="59" xfId="1" applyFont="1" applyFill="1" applyBorder="1" applyAlignment="1">
      <alignment vertical="center"/>
    </xf>
    <xf numFmtId="174" fontId="0" fillId="3" borderId="59" xfId="0" applyNumberFormat="1" applyFill="1" applyBorder="1" applyAlignment="1">
      <alignment horizontal="center" vertical="center"/>
    </xf>
    <xf numFmtId="178" fontId="0" fillId="3" borderId="59" xfId="4" applyNumberFormat="1" applyFont="1" applyFill="1" applyBorder="1" applyAlignment="1">
      <alignment horizontal="center" vertical="center"/>
    </xf>
    <xf numFmtId="178" fontId="12" fillId="3" borderId="59" xfId="2" applyNumberFormat="1" applyFont="1" applyFill="1" applyBorder="1" applyAlignment="1">
      <alignment horizontal="center" vertical="center"/>
    </xf>
    <xf numFmtId="178" fontId="12" fillId="3" borderId="64" xfId="2" applyNumberFormat="1" applyFont="1" applyFill="1" applyBorder="1" applyAlignment="1">
      <alignment horizontal="center" vertical="center"/>
    </xf>
    <xf numFmtId="0" fontId="31" fillId="5" borderId="63" xfId="0" applyFont="1" applyFill="1" applyBorder="1" applyAlignment="1">
      <alignment horizontal="left" vertical="center"/>
    </xf>
    <xf numFmtId="1" fontId="0" fillId="5" borderId="59" xfId="4" applyNumberFormat="1" applyFont="1" applyFill="1" applyBorder="1" applyAlignment="1">
      <alignment horizontal="center" vertical="center"/>
    </xf>
    <xf numFmtId="172" fontId="0" fillId="5" borderId="59" xfId="0" applyNumberFormat="1" applyFill="1" applyBorder="1" applyAlignment="1">
      <alignment horizontal="center" vertical="center"/>
    </xf>
    <xf numFmtId="9" fontId="0" fillId="5" borderId="59" xfId="6" applyFont="1" applyFill="1" applyBorder="1" applyAlignment="1">
      <alignment horizontal="center" vertical="center"/>
    </xf>
    <xf numFmtId="177" fontId="12" fillId="5" borderId="59" xfId="2" applyNumberFormat="1" applyFont="1" applyFill="1" applyBorder="1" applyAlignment="1">
      <alignment vertical="center"/>
    </xf>
    <xf numFmtId="174" fontId="0" fillId="5" borderId="59" xfId="0" applyNumberFormat="1" applyFill="1" applyBorder="1" applyAlignment="1">
      <alignment horizontal="center" vertical="center"/>
    </xf>
    <xf numFmtId="1" fontId="0" fillId="5" borderId="59" xfId="0" applyNumberFormat="1" applyFill="1" applyBorder="1" applyAlignment="1">
      <alignment horizontal="center" vertical="center"/>
    </xf>
    <xf numFmtId="0" fontId="0" fillId="5" borderId="59" xfId="0" applyFill="1" applyBorder="1" applyAlignment="1">
      <alignment horizontal="center" vertical="center"/>
    </xf>
    <xf numFmtId="43" fontId="12" fillId="5" borderId="59" xfId="2" applyFont="1" applyFill="1" applyBorder="1" applyAlignment="1">
      <alignment horizontal="center" vertical="center"/>
    </xf>
    <xf numFmtId="43" fontId="12" fillId="5" borderId="64" xfId="2" applyFont="1" applyFill="1" applyBorder="1" applyAlignment="1">
      <alignment horizontal="center" vertical="center"/>
    </xf>
    <xf numFmtId="9" fontId="41" fillId="0" borderId="47" xfId="0" applyNumberFormat="1" applyFont="1" applyBorder="1" applyAlignment="1">
      <alignment horizontal="center"/>
    </xf>
    <xf numFmtId="0" fontId="4" fillId="0" borderId="47" xfId="0" applyFont="1" applyBorder="1" applyAlignment="1">
      <alignment horizontal="center" vertical="center" wrapText="1"/>
    </xf>
    <xf numFmtId="1" fontId="4" fillId="0" borderId="47" xfId="0" applyNumberFormat="1" applyFont="1" applyBorder="1" applyAlignment="1">
      <alignment horizontal="center" vertical="center" wrapText="1"/>
    </xf>
    <xf numFmtId="0" fontId="4" fillId="0" borderId="47" xfId="0" applyFont="1" applyBorder="1" applyAlignment="1">
      <alignment horizontal="center" vertical="center"/>
    </xf>
    <xf numFmtId="0" fontId="30" fillId="11" borderId="63" xfId="0" applyFont="1" applyFill="1" applyBorder="1" applyAlignment="1">
      <alignment vertical="center" wrapText="1"/>
    </xf>
    <xf numFmtId="0" fontId="5" fillId="0" borderId="47" xfId="0" applyFont="1" applyBorder="1"/>
    <xf numFmtId="0" fontId="0" fillId="17" borderId="47" xfId="0" applyFill="1" applyBorder="1" applyAlignment="1">
      <alignment horizontal="center"/>
    </xf>
    <xf numFmtId="0" fontId="31" fillId="5" borderId="63" xfId="0" applyFont="1" applyFill="1" applyBorder="1" applyAlignment="1">
      <alignment horizontal="left" vertical="center" wrapText="1"/>
    </xf>
    <xf numFmtId="174" fontId="0" fillId="0" borderId="50" xfId="0" applyNumberFormat="1" applyBorder="1" applyAlignment="1">
      <alignment horizontal="center" vertical="center"/>
    </xf>
    <xf numFmtId="0" fontId="0" fillId="5" borderId="63" xfId="0" applyFill="1" applyBorder="1" applyAlignment="1">
      <alignment horizontal="center" vertical="center"/>
    </xf>
    <xf numFmtId="1" fontId="0" fillId="4" borderId="50" xfId="4" applyNumberFormat="1" applyFont="1" applyFill="1" applyBorder="1" applyAlignment="1">
      <alignment horizontal="center" vertical="center"/>
    </xf>
    <xf numFmtId="174" fontId="0" fillId="10" borderId="74" xfId="0" applyNumberFormat="1" applyFill="1" applyBorder="1" applyAlignment="1">
      <alignment horizontal="center" vertical="center"/>
    </xf>
    <xf numFmtId="179" fontId="0" fillId="10" borderId="74" xfId="0" applyNumberFormat="1" applyFill="1" applyBorder="1" applyAlignment="1">
      <alignment horizontal="center" vertical="center"/>
    </xf>
    <xf numFmtId="175" fontId="12" fillId="10" borderId="74" xfId="2" applyNumberFormat="1" applyFont="1" applyFill="1" applyBorder="1" applyAlignment="1">
      <alignment horizontal="center" vertical="center"/>
    </xf>
    <xf numFmtId="175" fontId="12" fillId="10" borderId="61" xfId="2" applyNumberFormat="1" applyFont="1" applyFill="1" applyBorder="1" applyAlignment="1">
      <alignment horizontal="center" vertical="center"/>
    </xf>
    <xf numFmtId="180" fontId="0" fillId="0" borderId="50" xfId="0" applyNumberFormat="1" applyBorder="1" applyAlignment="1">
      <alignment horizontal="center" vertical="center"/>
    </xf>
    <xf numFmtId="177" fontId="44" fillId="0" borderId="47" xfId="2" applyNumberFormat="1" applyFont="1" applyFill="1" applyBorder="1" applyAlignment="1">
      <alignment horizontal="center" vertical="center"/>
    </xf>
    <xf numFmtId="0" fontId="32" fillId="18" borderId="47" xfId="0" applyFont="1" applyFill="1" applyBorder="1" applyAlignment="1">
      <alignment horizontal="center" vertical="center"/>
    </xf>
    <xf numFmtId="0" fontId="4" fillId="16" borderId="47" xfId="0" applyFont="1" applyFill="1" applyBorder="1" applyAlignment="1">
      <alignment horizontal="center" vertical="center" wrapText="1"/>
    </xf>
    <xf numFmtId="0" fontId="5" fillId="0" borderId="0" xfId="0" applyFont="1" applyAlignment="1">
      <alignment horizontal="left" vertical="center"/>
    </xf>
    <xf numFmtId="0" fontId="4" fillId="0" borderId="71" xfId="0" applyFont="1" applyBorder="1" applyAlignment="1">
      <alignment horizontal="center" vertical="center" wrapText="1"/>
    </xf>
    <xf numFmtId="1" fontId="4" fillId="0" borderId="71" xfId="0" applyNumberFormat="1" applyFont="1" applyBorder="1" applyAlignment="1">
      <alignment horizontal="center" vertical="center" wrapText="1"/>
    </xf>
    <xf numFmtId="43" fontId="16" fillId="0" borderId="71" xfId="2" applyFont="1" applyFill="1" applyBorder="1" applyAlignment="1">
      <alignment horizontal="center" vertical="center" wrapText="1"/>
    </xf>
    <xf numFmtId="0" fontId="4" fillId="0" borderId="71" xfId="0" applyFont="1" applyBorder="1" applyAlignment="1">
      <alignment horizontal="center" vertical="center"/>
    </xf>
    <xf numFmtId="0" fontId="30" fillId="11" borderId="60" xfId="0" applyFont="1" applyFill="1" applyBorder="1" applyAlignment="1">
      <alignment vertical="center" wrapText="1"/>
    </xf>
    <xf numFmtId="0" fontId="42" fillId="5" borderId="63" xfId="0" applyFont="1" applyFill="1" applyBorder="1" applyAlignment="1">
      <alignment horizontal="left" vertical="center" wrapText="1"/>
    </xf>
    <xf numFmtId="173" fontId="12" fillId="5" borderId="59" xfId="2" applyNumberFormat="1" applyFont="1" applyFill="1" applyBorder="1" applyAlignment="1">
      <alignment horizontal="center" vertical="center"/>
    </xf>
    <xf numFmtId="174" fontId="12" fillId="5" borderId="59" xfId="2" applyNumberFormat="1" applyFont="1" applyFill="1" applyBorder="1" applyAlignment="1">
      <alignment horizontal="center" vertical="center"/>
    </xf>
    <xf numFmtId="174" fontId="12" fillId="5" borderId="64" xfId="2" applyNumberFormat="1" applyFont="1" applyFill="1" applyBorder="1" applyAlignment="1">
      <alignment horizontal="center" vertical="center"/>
    </xf>
    <xf numFmtId="165" fontId="9" fillId="3" borderId="74" xfId="1" applyFont="1" applyFill="1" applyBorder="1" applyAlignment="1">
      <alignment vertical="center"/>
    </xf>
    <xf numFmtId="174" fontId="0" fillId="3" borderId="74" xfId="0" applyNumberFormat="1" applyFill="1" applyBorder="1" applyAlignment="1">
      <alignment horizontal="center" vertical="center"/>
    </xf>
    <xf numFmtId="178" fontId="0" fillId="3" borderId="74" xfId="4" applyNumberFormat="1" applyFont="1" applyFill="1" applyBorder="1" applyAlignment="1">
      <alignment horizontal="center" vertical="center"/>
    </xf>
    <xf numFmtId="178" fontId="12" fillId="3" borderId="74" xfId="2" applyNumberFormat="1" applyFont="1" applyFill="1" applyBorder="1" applyAlignment="1">
      <alignment horizontal="center" vertical="center"/>
    </xf>
    <xf numFmtId="178" fontId="12" fillId="3" borderId="61" xfId="2" applyNumberFormat="1" applyFont="1" applyFill="1" applyBorder="1" applyAlignment="1">
      <alignment horizontal="center" vertical="center"/>
    </xf>
    <xf numFmtId="174" fontId="0" fillId="5" borderId="59" xfId="4" applyNumberFormat="1" applyFont="1" applyFill="1" applyBorder="1" applyAlignment="1">
      <alignment horizontal="center" vertical="center"/>
    </xf>
    <xf numFmtId="0" fontId="0" fillId="0" borderId="75" xfId="0" applyBorder="1" applyAlignment="1">
      <alignment horizontal="left" vertical="center" wrapText="1"/>
    </xf>
    <xf numFmtId="1" fontId="0" fillId="0" borderId="75" xfId="4" applyNumberFormat="1" applyFont="1" applyBorder="1" applyAlignment="1">
      <alignment horizontal="center" vertical="center"/>
    </xf>
    <xf numFmtId="172" fontId="9" fillId="14" borderId="75" xfId="2" applyNumberFormat="1" applyFont="1" applyFill="1" applyBorder="1" applyAlignment="1">
      <alignment horizontal="center" vertical="center" wrapText="1"/>
    </xf>
    <xf numFmtId="181" fontId="12" fillId="8" borderId="75" xfId="2" applyNumberFormat="1" applyFont="1" applyFill="1" applyBorder="1" applyAlignment="1">
      <alignment horizontal="center" vertical="center"/>
    </xf>
    <xf numFmtId="174" fontId="0" fillId="0" borderId="75" xfId="0" applyNumberFormat="1" applyBorder="1" applyAlignment="1">
      <alignment horizontal="center" vertical="center"/>
    </xf>
    <xf numFmtId="180" fontId="0" fillId="0" borderId="75" xfId="4" applyNumberFormat="1" applyFont="1" applyBorder="1" applyAlignment="1">
      <alignment horizontal="center" vertical="center"/>
    </xf>
    <xf numFmtId="182" fontId="0" fillId="0" borderId="75" xfId="0" applyNumberFormat="1" applyBorder="1" applyAlignment="1">
      <alignment horizontal="center" vertical="center"/>
    </xf>
    <xf numFmtId="180" fontId="0" fillId="0" borderId="75" xfId="0" applyNumberFormat="1" applyBorder="1" applyAlignment="1">
      <alignment horizontal="center" vertical="center"/>
    </xf>
    <xf numFmtId="180" fontId="0" fillId="5" borderId="59" xfId="0" applyNumberFormat="1" applyFill="1" applyBorder="1" applyAlignment="1">
      <alignment horizontal="center" vertical="center"/>
    </xf>
    <xf numFmtId="180" fontId="12" fillId="5" borderId="59" xfId="2" applyNumberFormat="1" applyFont="1" applyFill="1" applyBorder="1" applyAlignment="1">
      <alignment horizontal="center" vertical="center"/>
    </xf>
    <xf numFmtId="180" fontId="12" fillId="5" borderId="64" xfId="2" applyNumberFormat="1" applyFont="1" applyFill="1" applyBorder="1" applyAlignment="1">
      <alignment horizontal="center" vertical="center"/>
    </xf>
    <xf numFmtId="1" fontId="0" fillId="0" borderId="75" xfId="4" applyNumberFormat="1" applyFont="1" applyFill="1" applyBorder="1" applyAlignment="1">
      <alignment horizontal="center" vertical="center"/>
    </xf>
    <xf numFmtId="9" fontId="0" fillId="0" borderId="75" xfId="6" applyFont="1" applyFill="1" applyBorder="1" applyAlignment="1">
      <alignment horizontal="center" vertical="center"/>
    </xf>
    <xf numFmtId="182" fontId="0" fillId="0" borderId="0" xfId="0" applyNumberFormat="1" applyAlignment="1">
      <alignment horizontal="center" vertical="center"/>
    </xf>
    <xf numFmtId="0" fontId="13" fillId="5" borderId="59" xfId="0" applyFont="1" applyFill="1" applyBorder="1" applyAlignment="1">
      <alignment horizontal="center" vertical="center" wrapText="1"/>
    </xf>
    <xf numFmtId="174" fontId="0" fillId="5" borderId="59" xfId="6" applyNumberFormat="1" applyFont="1" applyFill="1" applyBorder="1" applyAlignment="1">
      <alignment horizontal="center" vertical="center"/>
    </xf>
    <xf numFmtId="179" fontId="0" fillId="5" borderId="59" xfId="0" applyNumberFormat="1" applyFill="1" applyBorder="1" applyAlignment="1">
      <alignment horizontal="center" vertical="center"/>
    </xf>
    <xf numFmtId="0" fontId="0" fillId="5" borderId="59" xfId="0" applyFill="1" applyBorder="1"/>
    <xf numFmtId="0" fontId="0" fillId="5" borderId="64" xfId="0" applyFill="1" applyBorder="1" applyAlignment="1">
      <alignment horizontal="center"/>
    </xf>
    <xf numFmtId="181" fontId="12" fillId="8" borderId="0" xfId="2" applyNumberFormat="1" applyFont="1" applyFill="1" applyBorder="1" applyAlignment="1">
      <alignment horizontal="center" vertical="center"/>
    </xf>
    <xf numFmtId="172" fontId="9" fillId="4" borderId="75" xfId="2" applyNumberFormat="1" applyFont="1" applyFill="1" applyBorder="1" applyAlignment="1">
      <alignment horizontal="center" vertical="center" wrapText="1"/>
    </xf>
    <xf numFmtId="0" fontId="0" fillId="20" borderId="75" xfId="0" applyFill="1" applyBorder="1" applyAlignment="1">
      <alignment horizontal="left" vertical="center" wrapText="1"/>
    </xf>
    <xf numFmtId="177" fontId="12" fillId="0" borderId="47" xfId="2" applyNumberFormat="1" applyFont="1" applyFill="1" applyBorder="1" applyAlignment="1">
      <alignment horizontal="center" vertical="center"/>
    </xf>
    <xf numFmtId="1" fontId="12" fillId="2" borderId="71" xfId="4" applyNumberFormat="1" applyFont="1" applyFill="1" applyBorder="1" applyAlignment="1">
      <alignment horizontal="center" vertical="center"/>
    </xf>
    <xf numFmtId="172" fontId="12" fillId="2" borderId="71" xfId="4" applyNumberFormat="1" applyFont="1" applyFill="1" applyBorder="1" applyAlignment="1">
      <alignment horizontal="center" vertical="center"/>
    </xf>
    <xf numFmtId="181" fontId="12" fillId="2" borderId="71" xfId="2" applyNumberFormat="1" applyFont="1" applyFill="1" applyBorder="1" applyAlignment="1">
      <alignment horizontal="center" vertical="center"/>
    </xf>
    <xf numFmtId="174" fontId="12" fillId="2" borderId="71" xfId="4" applyNumberFormat="1" applyFont="1" applyFill="1" applyBorder="1" applyAlignment="1">
      <alignment horizontal="center" vertical="center"/>
    </xf>
    <xf numFmtId="182" fontId="0" fillId="2" borderId="71" xfId="0" applyNumberFormat="1" applyFill="1" applyBorder="1" applyAlignment="1">
      <alignment horizontal="center" vertical="center"/>
    </xf>
    <xf numFmtId="180" fontId="0" fillId="2" borderId="71" xfId="0" applyNumberFormat="1" applyFill="1" applyBorder="1" applyAlignment="1">
      <alignment horizontal="center" vertical="center"/>
    </xf>
    <xf numFmtId="0" fontId="0" fillId="20" borderId="0" xfId="0" applyFill="1"/>
    <xf numFmtId="165" fontId="9" fillId="0" borderId="47" xfId="1" applyFont="1" applyBorder="1" applyAlignment="1">
      <alignment horizontal="left" vertical="center" wrapText="1"/>
    </xf>
    <xf numFmtId="0" fontId="15" fillId="5" borderId="59" xfId="0" applyFont="1" applyFill="1" applyBorder="1" applyAlignment="1">
      <alignment horizontal="left" vertical="center"/>
    </xf>
    <xf numFmtId="1" fontId="0" fillId="4" borderId="75" xfId="4" applyNumberFormat="1" applyFont="1" applyFill="1" applyBorder="1" applyAlignment="1">
      <alignment horizontal="center" vertical="center" wrapText="1"/>
    </xf>
    <xf numFmtId="9" fontId="0" fillId="4" borderId="75" xfId="6" applyFont="1" applyFill="1" applyBorder="1" applyAlignment="1">
      <alignment horizontal="center" vertical="center" wrapText="1"/>
    </xf>
    <xf numFmtId="181" fontId="12" fillId="8" borderId="75" xfId="2" applyNumberFormat="1" applyFont="1" applyFill="1" applyBorder="1" applyAlignment="1">
      <alignment horizontal="center" vertical="center" wrapText="1"/>
    </xf>
    <xf numFmtId="174" fontId="0" fillId="0" borderId="75" xfId="0" applyNumberFormat="1" applyBorder="1" applyAlignment="1">
      <alignment horizontal="center" vertical="center" wrapText="1"/>
    </xf>
    <xf numFmtId="180" fontId="0" fillId="0" borderId="75" xfId="4" applyNumberFormat="1" applyFont="1" applyFill="1" applyBorder="1" applyAlignment="1">
      <alignment horizontal="center" vertical="center" wrapText="1"/>
    </xf>
    <xf numFmtId="182" fontId="0" fillId="0" borderId="75" xfId="0" applyNumberFormat="1" applyBorder="1" applyAlignment="1">
      <alignment horizontal="center" vertical="center" wrapText="1"/>
    </xf>
    <xf numFmtId="180" fontId="0" fillId="0" borderId="75" xfId="0" applyNumberFormat="1" applyBorder="1" applyAlignment="1">
      <alignment horizontal="center" vertical="center" wrapText="1"/>
    </xf>
    <xf numFmtId="1" fontId="0" fillId="0" borderId="0" xfId="4" applyNumberFormat="1" applyFont="1" applyFill="1" applyBorder="1" applyAlignment="1">
      <alignment horizontal="center" vertical="center" wrapText="1"/>
    </xf>
    <xf numFmtId="9" fontId="0" fillId="0" borderId="0" xfId="6" applyFont="1" applyFill="1" applyBorder="1" applyAlignment="1">
      <alignment horizontal="center" vertical="center" wrapText="1"/>
    </xf>
    <xf numFmtId="181" fontId="12" fillId="0" borderId="0" xfId="2" applyNumberFormat="1" applyFont="1" applyFill="1" applyBorder="1" applyAlignment="1">
      <alignment horizontal="center" vertical="center" wrapText="1"/>
    </xf>
    <xf numFmtId="174" fontId="0" fillId="0" borderId="0" xfId="0" applyNumberFormat="1" applyAlignment="1">
      <alignment horizontal="center" vertical="center" wrapText="1"/>
    </xf>
    <xf numFmtId="180" fontId="0" fillId="0" borderId="0" xfId="4" applyNumberFormat="1" applyFont="1" applyFill="1" applyBorder="1" applyAlignment="1">
      <alignment horizontal="center" vertical="center" wrapText="1"/>
    </xf>
    <xf numFmtId="182" fontId="0" fillId="0" borderId="0" xfId="0" applyNumberFormat="1" applyAlignment="1">
      <alignment horizontal="center" vertical="center" wrapText="1"/>
    </xf>
    <xf numFmtId="180" fontId="0" fillId="0" borderId="0" xfId="0" applyNumberFormat="1" applyAlignment="1">
      <alignment horizontal="center" vertical="center" wrapText="1"/>
    </xf>
    <xf numFmtId="1" fontId="0" fillId="5" borderId="59" xfId="4" applyNumberFormat="1" applyFont="1" applyFill="1" applyBorder="1" applyAlignment="1">
      <alignment horizontal="center" vertical="center" wrapText="1"/>
    </xf>
    <xf numFmtId="0" fontId="0" fillId="5" borderId="59" xfId="0" applyFill="1" applyBorder="1" applyAlignment="1">
      <alignment horizontal="center" vertical="center" wrapText="1"/>
    </xf>
    <xf numFmtId="9" fontId="0" fillId="5" borderId="59" xfId="6" applyFont="1" applyFill="1" applyBorder="1" applyAlignment="1">
      <alignment horizontal="center" vertical="center" wrapText="1"/>
    </xf>
    <xf numFmtId="43" fontId="12" fillId="5" borderId="59" xfId="2" applyFont="1" applyFill="1" applyBorder="1" applyAlignment="1">
      <alignment vertical="center" wrapText="1"/>
    </xf>
    <xf numFmtId="1" fontId="0" fillId="5" borderId="59" xfId="0" applyNumberFormat="1" applyFill="1" applyBorder="1" applyAlignment="1">
      <alignment horizontal="center" vertical="center" wrapText="1"/>
    </xf>
    <xf numFmtId="43" fontId="12" fillId="5" borderId="64" xfId="2" applyFont="1" applyFill="1" applyBorder="1" applyAlignment="1">
      <alignment horizontal="center" vertical="center" wrapText="1"/>
    </xf>
    <xf numFmtId="1" fontId="0" fillId="0" borderId="47" xfId="4" applyNumberFormat="1" applyFont="1" applyBorder="1" applyAlignment="1">
      <alignment horizontal="center" vertical="center" wrapText="1"/>
    </xf>
    <xf numFmtId="9" fontId="0" fillId="0" borderId="47" xfId="6" applyFont="1" applyBorder="1" applyAlignment="1">
      <alignment horizontal="center" vertical="center" wrapText="1"/>
    </xf>
    <xf numFmtId="43" fontId="12" fillId="2" borderId="47" xfId="2" applyFont="1" applyFill="1" applyBorder="1" applyAlignment="1">
      <alignment horizontal="center" vertical="center" wrapText="1"/>
    </xf>
    <xf numFmtId="168" fontId="0" fillId="0" borderId="47" xfId="0" applyNumberFormat="1" applyBorder="1" applyAlignment="1">
      <alignment horizontal="center" vertical="center" wrapText="1"/>
    </xf>
    <xf numFmtId="170" fontId="0" fillId="0" borderId="47" xfId="4" applyNumberFormat="1" applyFont="1" applyBorder="1" applyAlignment="1">
      <alignment horizontal="center" vertical="center" wrapText="1"/>
    </xf>
    <xf numFmtId="169" fontId="12" fillId="2" borderId="47" xfId="2" applyNumberFormat="1" applyFont="1" applyFill="1" applyBorder="1" applyAlignment="1">
      <alignment horizontal="center" vertical="center" wrapText="1"/>
    </xf>
    <xf numFmtId="43" fontId="12" fillId="5" borderId="59" xfId="2" applyFont="1" applyFill="1" applyBorder="1" applyAlignment="1">
      <alignment horizontal="center" vertical="center" wrapText="1"/>
    </xf>
    <xf numFmtId="1" fontId="0" fillId="0" borderId="50" xfId="4" applyNumberFormat="1" applyFont="1" applyBorder="1" applyAlignment="1">
      <alignment horizontal="center" vertical="center" wrapText="1"/>
    </xf>
    <xf numFmtId="9" fontId="0" fillId="0" borderId="50" xfId="6" applyFont="1" applyBorder="1" applyAlignment="1">
      <alignment horizontal="center" vertical="center" wrapText="1"/>
    </xf>
    <xf numFmtId="43" fontId="12" fillId="2" borderId="50" xfId="2" applyFont="1" applyFill="1" applyBorder="1" applyAlignment="1">
      <alignment horizontal="center" vertical="center" wrapText="1"/>
    </xf>
    <xf numFmtId="168" fontId="0" fillId="0" borderId="50" xfId="0" applyNumberFormat="1" applyBorder="1" applyAlignment="1">
      <alignment horizontal="center" vertical="center" wrapText="1"/>
    </xf>
    <xf numFmtId="170" fontId="0" fillId="0" borderId="50" xfId="4" applyNumberFormat="1" applyFont="1" applyBorder="1" applyAlignment="1">
      <alignment horizontal="center" vertical="center" wrapText="1"/>
    </xf>
    <xf numFmtId="169" fontId="12" fillId="2" borderId="50" xfId="2" applyNumberFormat="1" applyFont="1" applyFill="1" applyBorder="1" applyAlignment="1">
      <alignment horizontal="center" vertical="center" wrapText="1"/>
    </xf>
    <xf numFmtId="9" fontId="0" fillId="0" borderId="4" xfId="6" applyFont="1" applyBorder="1" applyAlignment="1">
      <alignment horizontal="center" vertical="center" wrapText="1"/>
    </xf>
    <xf numFmtId="1" fontId="0" fillId="5" borderId="13" xfId="0" applyNumberFormat="1" applyFill="1" applyBorder="1" applyAlignment="1">
      <alignment horizontal="center" vertical="center" wrapText="1"/>
    </xf>
    <xf numFmtId="0" fontId="0" fillId="5" borderId="12" xfId="0" applyFill="1" applyBorder="1" applyAlignment="1">
      <alignment horizontal="center" vertical="center" wrapText="1"/>
    </xf>
    <xf numFmtId="43" fontId="12" fillId="5" borderId="14" xfId="2" applyFont="1" applyFill="1" applyBorder="1" applyAlignment="1">
      <alignment horizontal="center" vertical="center" wrapText="1"/>
    </xf>
    <xf numFmtId="1" fontId="0" fillId="0" borderId="10" xfId="4" applyNumberFormat="1" applyFont="1" applyBorder="1" applyAlignment="1">
      <alignment horizontal="center" vertical="center" wrapText="1"/>
    </xf>
    <xf numFmtId="9" fontId="0" fillId="0" borderId="43" xfId="6" applyFont="1" applyBorder="1" applyAlignment="1">
      <alignment horizontal="center" vertical="center" wrapText="1"/>
    </xf>
    <xf numFmtId="43" fontId="12" fillId="2" borderId="11" xfId="2" applyFont="1" applyFill="1" applyBorder="1" applyAlignment="1">
      <alignment horizontal="center" vertical="center" wrapText="1"/>
    </xf>
    <xf numFmtId="168" fontId="0" fillId="0" borderId="9" xfId="0" applyNumberFormat="1" applyBorder="1" applyAlignment="1">
      <alignment horizontal="center" vertical="center" wrapText="1"/>
    </xf>
    <xf numFmtId="170" fontId="0" fillId="0" borderId="10" xfId="4" applyNumberFormat="1" applyFont="1" applyBorder="1" applyAlignment="1">
      <alignment horizontal="center" vertical="center" wrapText="1"/>
    </xf>
    <xf numFmtId="169" fontId="12" fillId="2" borderId="11" xfId="2" applyNumberFormat="1" applyFont="1" applyFill="1" applyBorder="1" applyAlignment="1">
      <alignment horizontal="center" vertical="center" wrapText="1"/>
    </xf>
    <xf numFmtId="43" fontId="12" fillId="2" borderId="27" xfId="2" applyFont="1" applyFill="1" applyBorder="1" applyAlignment="1">
      <alignment horizontal="center" vertical="center" wrapText="1"/>
    </xf>
    <xf numFmtId="1" fontId="0" fillId="5" borderId="17" xfId="4" applyNumberFormat="1" applyFont="1" applyFill="1" applyBorder="1" applyAlignment="1">
      <alignment horizontal="center" vertical="center" wrapText="1"/>
    </xf>
    <xf numFmtId="0" fontId="0" fillId="5" borderId="17" xfId="0" applyFill="1" applyBorder="1" applyAlignment="1">
      <alignment horizontal="center" vertical="center" wrapText="1"/>
    </xf>
    <xf numFmtId="43" fontId="12" fillId="5" borderId="18" xfId="2" applyFont="1" applyFill="1" applyBorder="1" applyAlignment="1">
      <alignment horizontal="center" vertical="center" wrapText="1"/>
    </xf>
    <xf numFmtId="0" fontId="0" fillId="5" borderId="16" xfId="0" applyFill="1" applyBorder="1" applyAlignment="1">
      <alignment horizontal="center" vertical="center" wrapText="1"/>
    </xf>
    <xf numFmtId="1" fontId="0" fillId="0" borderId="3" xfId="4" applyNumberFormat="1" applyFont="1" applyBorder="1" applyAlignment="1">
      <alignment horizontal="center" vertical="center" wrapText="1"/>
    </xf>
    <xf numFmtId="43" fontId="12" fillId="2" borderId="28" xfId="2" applyFont="1" applyFill="1" applyBorder="1" applyAlignment="1">
      <alignment vertical="center" wrapText="1"/>
    </xf>
    <xf numFmtId="168" fontId="0" fillId="0" borderId="5" xfId="0" applyNumberFormat="1" applyBorder="1" applyAlignment="1">
      <alignment horizontal="center" vertical="center" wrapText="1"/>
    </xf>
    <xf numFmtId="170" fontId="0" fillId="0" borderId="4" xfId="4" applyNumberFormat="1" applyFont="1" applyBorder="1" applyAlignment="1">
      <alignment horizontal="center" vertical="center" wrapText="1"/>
    </xf>
    <xf numFmtId="169" fontId="12" fillId="2" borderId="6" xfId="2" applyNumberFormat="1" applyFont="1" applyFill="1" applyBorder="1" applyAlignment="1">
      <alignment horizontal="center" vertical="center" wrapText="1"/>
    </xf>
    <xf numFmtId="43" fontId="12" fillId="2" borderId="6" xfId="2" applyFont="1" applyFill="1" applyBorder="1" applyAlignment="1">
      <alignment vertical="center" wrapText="1"/>
    </xf>
    <xf numFmtId="43" fontId="12" fillId="2" borderId="8" xfId="2" applyFont="1" applyFill="1" applyBorder="1" applyAlignment="1">
      <alignment horizontal="center" vertical="center" wrapText="1"/>
    </xf>
    <xf numFmtId="1" fontId="22" fillId="8" borderId="2" xfId="4" applyNumberFormat="1" applyFont="1" applyFill="1" applyBorder="1" applyAlignment="1">
      <alignment horizontal="center" vertical="center" wrapText="1"/>
    </xf>
    <xf numFmtId="9" fontId="22" fillId="8" borderId="2" xfId="6" applyFont="1" applyFill="1" applyBorder="1" applyAlignment="1">
      <alignment horizontal="center" vertical="center" wrapText="1"/>
    </xf>
    <xf numFmtId="43" fontId="12" fillId="8" borderId="20" xfId="2" applyFont="1" applyFill="1" applyBorder="1" applyAlignment="1">
      <alignment horizontal="center" vertical="center" wrapText="1"/>
    </xf>
    <xf numFmtId="174" fontId="0" fillId="8" borderId="5" xfId="0" applyNumberFormat="1" applyFill="1" applyBorder="1" applyAlignment="1">
      <alignment horizontal="center" vertical="center" wrapText="1"/>
    </xf>
    <xf numFmtId="174" fontId="0" fillId="8" borderId="4" xfId="4" applyNumberFormat="1" applyFont="1" applyFill="1" applyBorder="1" applyAlignment="1">
      <alignment horizontal="center" vertical="center" wrapText="1"/>
    </xf>
    <xf numFmtId="174" fontId="12" fillId="8" borderId="20" xfId="2" applyNumberFormat="1" applyFont="1" applyFill="1" applyBorder="1" applyAlignment="1">
      <alignment horizontal="center" vertical="center" wrapText="1"/>
    </xf>
    <xf numFmtId="1" fontId="22" fillId="8" borderId="3" xfId="4" applyNumberFormat="1" applyFont="1" applyFill="1" applyBorder="1" applyAlignment="1">
      <alignment horizontal="center" vertical="center" wrapText="1"/>
    </xf>
    <xf numFmtId="9" fontId="0" fillId="8" borderId="4" xfId="6" applyFont="1" applyFill="1" applyBorder="1" applyAlignment="1">
      <alignment horizontal="center" vertical="center" wrapText="1"/>
    </xf>
    <xf numFmtId="43" fontId="12" fillId="8" borderId="8" xfId="2" applyFont="1" applyFill="1" applyBorder="1" applyAlignment="1">
      <alignment horizontal="center" vertical="center" wrapText="1"/>
    </xf>
    <xf numFmtId="174" fontId="12" fillId="8" borderId="6" xfId="2" applyNumberFormat="1" applyFont="1" applyFill="1" applyBorder="1" applyAlignment="1">
      <alignment horizontal="center" vertical="center" wrapText="1"/>
    </xf>
    <xf numFmtId="1" fontId="22" fillId="8" borderId="0" xfId="4" applyNumberFormat="1" applyFont="1" applyFill="1" applyBorder="1" applyAlignment="1">
      <alignment horizontal="center" vertical="center" wrapText="1"/>
    </xf>
    <xf numFmtId="9" fontId="0" fillId="8" borderId="0" xfId="6" applyFont="1" applyFill="1" applyBorder="1" applyAlignment="1">
      <alignment horizontal="center" vertical="center" wrapText="1"/>
    </xf>
    <xf numFmtId="43" fontId="12" fillId="8" borderId="0" xfId="2" applyFont="1" applyFill="1" applyBorder="1" applyAlignment="1">
      <alignment horizontal="center" vertical="center" wrapText="1"/>
    </xf>
    <xf numFmtId="9" fontId="0" fillId="5" borderId="17" xfId="6" applyFont="1" applyFill="1" applyBorder="1" applyAlignment="1">
      <alignment horizontal="center" vertical="center" wrapText="1"/>
    </xf>
    <xf numFmtId="43" fontId="12" fillId="5" borderId="18" xfId="2" applyFont="1" applyFill="1" applyBorder="1" applyAlignment="1">
      <alignment vertical="center" wrapText="1"/>
    </xf>
    <xf numFmtId="1" fontId="0" fillId="8" borderId="3" xfId="4" applyNumberFormat="1" applyFont="1" applyFill="1" applyBorder="1" applyAlignment="1">
      <alignment horizontal="center" vertical="center" wrapText="1"/>
    </xf>
    <xf numFmtId="9" fontId="0" fillId="0" borderId="41" xfId="6" applyFont="1" applyBorder="1" applyAlignment="1">
      <alignment horizontal="center" vertical="center" wrapText="1"/>
    </xf>
    <xf numFmtId="1" fontId="0" fillId="8" borderId="10" xfId="4" applyNumberFormat="1" applyFont="1" applyFill="1" applyBorder="1" applyAlignment="1">
      <alignment horizontal="center" vertical="center" wrapText="1"/>
    </xf>
    <xf numFmtId="1" fontId="22" fillId="0" borderId="47" xfId="4" applyNumberFormat="1" applyFont="1" applyFill="1" applyBorder="1" applyAlignment="1">
      <alignment horizontal="center" vertical="center" wrapText="1"/>
    </xf>
    <xf numFmtId="9" fontId="22" fillId="0" borderId="47" xfId="6" applyFont="1" applyFill="1" applyBorder="1" applyAlignment="1">
      <alignment horizontal="center" vertical="center" wrapText="1"/>
    </xf>
    <xf numFmtId="43" fontId="12" fillId="0" borderId="47" xfId="2" applyFont="1" applyFill="1" applyBorder="1" applyAlignment="1">
      <alignment horizontal="center" vertical="center" wrapText="1"/>
    </xf>
    <xf numFmtId="174" fontId="0" fillId="0" borderId="47" xfId="0" applyNumberFormat="1" applyBorder="1" applyAlignment="1">
      <alignment horizontal="center" vertical="center" wrapText="1"/>
    </xf>
    <xf numFmtId="174" fontId="0" fillId="0" borderId="47" xfId="4" applyNumberFormat="1" applyFont="1" applyFill="1" applyBorder="1" applyAlignment="1">
      <alignment horizontal="center" vertical="center" wrapText="1"/>
    </xf>
    <xf numFmtId="174" fontId="12" fillId="0" borderId="47" xfId="2" applyNumberFormat="1" applyFont="1" applyFill="1" applyBorder="1" applyAlignment="1">
      <alignment horizontal="center" vertical="center" wrapText="1"/>
    </xf>
    <xf numFmtId="9" fontId="0" fillId="0" borderId="47" xfId="6" applyFont="1" applyFill="1" applyBorder="1" applyAlignment="1">
      <alignment horizontal="center" vertical="center" wrapText="1"/>
    </xf>
    <xf numFmtId="177" fontId="12" fillId="2" borderId="8" xfId="2" applyNumberFormat="1" applyFont="1" applyFill="1" applyBorder="1" applyAlignment="1">
      <alignment horizontal="center" vertical="center" wrapText="1"/>
    </xf>
    <xf numFmtId="174" fontId="0" fillId="0" borderId="5" xfId="0" applyNumberFormat="1" applyBorder="1" applyAlignment="1">
      <alignment horizontal="center" vertical="center" wrapText="1"/>
    </xf>
    <xf numFmtId="178" fontId="0" fillId="0" borderId="4" xfId="4" applyNumberFormat="1" applyFont="1" applyBorder="1" applyAlignment="1">
      <alignment horizontal="center" vertical="center" wrapText="1"/>
    </xf>
    <xf numFmtId="178" fontId="12" fillId="2" borderId="6" xfId="2" applyNumberFormat="1" applyFont="1" applyFill="1" applyBorder="1" applyAlignment="1">
      <alignment horizontal="center" vertical="center" wrapText="1"/>
    </xf>
    <xf numFmtId="177" fontId="12" fillId="2" borderId="11" xfId="2" applyNumberFormat="1" applyFont="1" applyFill="1" applyBorder="1" applyAlignment="1">
      <alignment horizontal="center" vertical="center" wrapText="1"/>
    </xf>
    <xf numFmtId="174" fontId="0" fillId="0" borderId="9" xfId="0" applyNumberFormat="1" applyBorder="1" applyAlignment="1">
      <alignment horizontal="center" vertical="center" wrapText="1"/>
    </xf>
    <xf numFmtId="178" fontId="0" fillId="0" borderId="10" xfId="4" applyNumberFormat="1" applyFont="1" applyBorder="1" applyAlignment="1">
      <alignment horizontal="center" vertical="center" wrapText="1"/>
    </xf>
    <xf numFmtId="178" fontId="12" fillId="2" borderId="11" xfId="2" applyNumberFormat="1" applyFont="1" applyFill="1" applyBorder="1" applyAlignment="1">
      <alignment horizontal="center" vertical="center" wrapText="1"/>
    </xf>
    <xf numFmtId="1" fontId="0" fillId="0" borderId="57" xfId="4" applyNumberFormat="1" applyFont="1" applyBorder="1" applyAlignment="1">
      <alignment horizontal="center" vertical="center" wrapText="1"/>
    </xf>
    <xf numFmtId="9" fontId="0" fillId="0" borderId="57" xfId="6" applyFont="1" applyFill="1" applyBorder="1" applyAlignment="1">
      <alignment horizontal="center" vertical="center" wrapText="1"/>
    </xf>
    <xf numFmtId="177" fontId="12" fillId="2" borderId="58" xfId="2" applyNumberFormat="1" applyFont="1" applyFill="1" applyBorder="1" applyAlignment="1">
      <alignment horizontal="center" vertical="center" wrapText="1"/>
    </xf>
    <xf numFmtId="174" fontId="0" fillId="0" borderId="56" xfId="0" applyNumberFormat="1" applyBorder="1" applyAlignment="1">
      <alignment horizontal="center" vertical="center" wrapText="1"/>
    </xf>
    <xf numFmtId="178" fontId="0" fillId="0" borderId="57" xfId="4" applyNumberFormat="1" applyFont="1" applyBorder="1" applyAlignment="1">
      <alignment horizontal="center" vertical="center" wrapText="1"/>
    </xf>
    <xf numFmtId="178" fontId="12" fillId="2" borderId="58" xfId="2" applyNumberFormat="1" applyFont="1" applyFill="1" applyBorder="1" applyAlignment="1">
      <alignment horizontal="center" vertical="center" wrapText="1"/>
    </xf>
    <xf numFmtId="173" fontId="12" fillId="2" borderId="55" xfId="2" applyNumberFormat="1" applyFont="1" applyFill="1" applyBorder="1" applyAlignment="1">
      <alignment horizontal="center" vertical="center" wrapText="1"/>
    </xf>
    <xf numFmtId="174" fontId="0" fillId="0" borderId="54" xfId="0" applyNumberFormat="1" applyBorder="1" applyAlignment="1">
      <alignment horizontal="center" vertical="center" wrapText="1"/>
    </xf>
    <xf numFmtId="174" fontId="0" fillId="0" borderId="47" xfId="4" applyNumberFormat="1" applyFont="1" applyBorder="1" applyAlignment="1">
      <alignment horizontal="center" vertical="center" wrapText="1"/>
    </xf>
    <xf numFmtId="174" fontId="12" fillId="2" borderId="55" xfId="2" applyNumberFormat="1" applyFont="1" applyFill="1" applyBorder="1" applyAlignment="1">
      <alignment horizontal="center" vertical="center" wrapText="1"/>
    </xf>
    <xf numFmtId="1" fontId="0" fillId="0" borderId="62" xfId="4" applyNumberFormat="1" applyFont="1" applyBorder="1" applyAlignment="1">
      <alignment horizontal="center" vertical="center" wrapText="1"/>
    </xf>
    <xf numFmtId="9" fontId="0" fillId="0" borderId="62" xfId="6" applyFont="1" applyBorder="1" applyAlignment="1">
      <alignment horizontal="center" vertical="center" wrapText="1"/>
    </xf>
    <xf numFmtId="173" fontId="12" fillId="2" borderId="66" xfId="2" applyNumberFormat="1" applyFont="1" applyFill="1" applyBorder="1" applyAlignment="1">
      <alignment horizontal="center" vertical="center" wrapText="1"/>
    </xf>
    <xf numFmtId="0" fontId="0" fillId="0" borderId="62" xfId="0" applyBorder="1" applyAlignment="1">
      <alignment horizontal="center" vertical="center" wrapText="1"/>
    </xf>
    <xf numFmtId="9" fontId="0" fillId="0" borderId="50" xfId="6" applyFont="1" applyFill="1" applyBorder="1" applyAlignment="1">
      <alignment horizontal="center" vertical="center" wrapText="1"/>
    </xf>
    <xf numFmtId="180" fontId="0" fillId="0" borderId="50" xfId="4" applyNumberFormat="1" applyFont="1" applyFill="1" applyBorder="1" applyAlignment="1">
      <alignment horizontal="center" vertical="center" wrapText="1"/>
    </xf>
    <xf numFmtId="180" fontId="12" fillId="0" borderId="50" xfId="2" applyNumberFormat="1" applyFont="1" applyFill="1" applyBorder="1" applyAlignment="1">
      <alignment horizontal="center" vertical="center" wrapText="1"/>
    </xf>
    <xf numFmtId="181" fontId="12" fillId="12" borderId="55" xfId="2" applyNumberFormat="1" applyFont="1" applyFill="1" applyBorder="1" applyAlignment="1">
      <alignment horizontal="center" vertical="center" wrapText="1"/>
    </xf>
    <xf numFmtId="180" fontId="0" fillId="0" borderId="47" xfId="4" applyNumberFormat="1" applyFont="1" applyFill="1" applyBorder="1" applyAlignment="1">
      <alignment horizontal="center" vertical="center" wrapText="1"/>
    </xf>
    <xf numFmtId="180" fontId="12" fillId="0" borderId="47" xfId="2" applyNumberFormat="1" applyFont="1" applyFill="1" applyBorder="1" applyAlignment="1">
      <alignment horizontal="center" vertical="center" wrapText="1"/>
    </xf>
    <xf numFmtId="182" fontId="0" fillId="0" borderId="47" xfId="0" applyNumberFormat="1" applyBorder="1" applyAlignment="1">
      <alignment horizontal="left" vertical="center" wrapText="1"/>
    </xf>
    <xf numFmtId="180" fontId="0" fillId="12" borderId="55" xfId="0" applyNumberFormat="1" applyFill="1" applyBorder="1" applyAlignment="1">
      <alignment horizontal="center" vertical="center" wrapText="1"/>
    </xf>
    <xf numFmtId="180" fontId="0" fillId="12" borderId="58" xfId="0" applyNumberFormat="1" applyFill="1" applyBorder="1" applyAlignment="1">
      <alignment horizontal="center" vertical="center" wrapText="1"/>
    </xf>
    <xf numFmtId="0" fontId="0" fillId="10" borderId="59" xfId="0" applyFill="1" applyBorder="1" applyAlignment="1">
      <alignment wrapText="1"/>
    </xf>
    <xf numFmtId="0" fontId="0" fillId="10" borderId="64" xfId="0" applyFill="1" applyBorder="1" applyAlignment="1">
      <alignment wrapText="1"/>
    </xf>
    <xf numFmtId="177" fontId="29" fillId="2" borderId="53" xfId="2" applyNumberFormat="1" applyFont="1" applyFill="1" applyBorder="1" applyAlignment="1">
      <alignment horizontal="center" vertical="center" wrapText="1"/>
    </xf>
    <xf numFmtId="182" fontId="0" fillId="0" borderId="52" xfId="0" applyNumberFormat="1" applyBorder="1" applyAlignment="1">
      <alignment horizontal="left" vertical="center" wrapText="1"/>
    </xf>
    <xf numFmtId="180" fontId="0" fillId="12" borderId="53" xfId="0" applyNumberFormat="1" applyFill="1" applyBorder="1" applyAlignment="1">
      <alignment horizontal="center" vertical="center" wrapText="1"/>
    </xf>
    <xf numFmtId="177" fontId="29" fillId="2" borderId="55" xfId="2" applyNumberFormat="1" applyFont="1" applyFill="1" applyBorder="1" applyAlignment="1">
      <alignment horizontal="center" vertical="center" wrapText="1"/>
    </xf>
    <xf numFmtId="178" fontId="0" fillId="0" borderId="47" xfId="4" applyNumberFormat="1" applyFont="1" applyBorder="1" applyAlignment="1">
      <alignment horizontal="center" vertical="center" wrapText="1"/>
    </xf>
    <xf numFmtId="178" fontId="12" fillId="2" borderId="47" xfId="2" applyNumberFormat="1" applyFont="1" applyFill="1" applyBorder="1" applyAlignment="1">
      <alignment horizontal="center" vertical="center" wrapText="1"/>
    </xf>
    <xf numFmtId="177" fontId="29" fillId="2" borderId="58" xfId="2" applyNumberFormat="1" applyFont="1" applyFill="1" applyBorder="1" applyAlignment="1">
      <alignment horizontal="center" vertical="center" wrapText="1"/>
    </xf>
    <xf numFmtId="182" fontId="0" fillId="0" borderId="57" xfId="0" applyNumberFormat="1" applyBorder="1" applyAlignment="1">
      <alignment horizontal="left" vertical="center" wrapText="1"/>
    </xf>
    <xf numFmtId="0" fontId="8" fillId="10" borderId="0" xfId="0" applyFont="1" applyFill="1" applyAlignment="1">
      <alignment wrapText="1"/>
    </xf>
    <xf numFmtId="179" fontId="0" fillId="0" borderId="47" xfId="4" applyNumberFormat="1" applyFont="1" applyBorder="1" applyAlignment="1">
      <alignment horizontal="center" vertical="center" wrapText="1"/>
    </xf>
    <xf numFmtId="175" fontId="12" fillId="2" borderId="47" xfId="2" applyNumberFormat="1" applyFont="1" applyFill="1" applyBorder="1" applyAlignment="1">
      <alignment horizontal="center" vertical="center" wrapText="1"/>
    </xf>
    <xf numFmtId="9" fontId="0" fillId="0" borderId="57" xfId="6" applyFont="1" applyBorder="1" applyAlignment="1">
      <alignment horizontal="center" vertical="center" wrapText="1"/>
    </xf>
    <xf numFmtId="179" fontId="0" fillId="0" borderId="57" xfId="4" applyNumberFormat="1" applyFont="1" applyBorder="1" applyAlignment="1">
      <alignment horizontal="center" vertical="center" wrapText="1"/>
    </xf>
    <xf numFmtId="175" fontId="12" fillId="2" borderId="57" xfId="2" applyNumberFormat="1" applyFont="1" applyFill="1" applyBorder="1" applyAlignment="1">
      <alignment horizontal="center" vertical="center" wrapText="1"/>
    </xf>
    <xf numFmtId="9" fontId="0" fillId="0" borderId="52" xfId="6" applyFont="1" applyBorder="1" applyAlignment="1">
      <alignment horizontal="center" vertical="center" wrapText="1"/>
    </xf>
    <xf numFmtId="179" fontId="0" fillId="0" borderId="52" xfId="4" applyNumberFormat="1" applyFont="1" applyBorder="1" applyAlignment="1">
      <alignment horizontal="center" vertical="center" wrapText="1"/>
    </xf>
    <xf numFmtId="175" fontId="12" fillId="2" borderId="52" xfId="2" applyNumberFormat="1" applyFont="1" applyFill="1" applyBorder="1" applyAlignment="1">
      <alignment horizontal="center" vertical="center" wrapText="1"/>
    </xf>
    <xf numFmtId="0" fontId="0" fillId="20" borderId="0" xfId="0" applyFill="1" applyAlignment="1">
      <alignment horizontal="center" vertical="center"/>
    </xf>
    <xf numFmtId="0" fontId="0" fillId="9" borderId="67" xfId="0" applyFill="1" applyBorder="1" applyAlignment="1">
      <alignment horizontal="center" vertical="center"/>
    </xf>
    <xf numFmtId="179" fontId="0" fillId="0" borderId="0" xfId="0" applyNumberFormat="1" applyAlignment="1">
      <alignment horizontal="center" vertical="center"/>
    </xf>
    <xf numFmtId="167" fontId="0" fillId="0" borderId="0" xfId="0" applyNumberFormat="1" applyAlignment="1">
      <alignment horizontal="center" vertical="center"/>
    </xf>
    <xf numFmtId="0" fontId="0" fillId="0" borderId="32" xfId="0" applyBorder="1" applyAlignment="1">
      <alignment horizontal="center" vertical="center"/>
    </xf>
    <xf numFmtId="0" fontId="0" fillId="0" borderId="33" xfId="0" applyBorder="1" applyAlignment="1">
      <alignment horizontal="left" vertical="center" wrapText="1"/>
    </xf>
    <xf numFmtId="1" fontId="0" fillId="0" borderId="33" xfId="4" applyNumberFormat="1" applyFont="1" applyBorder="1" applyAlignment="1">
      <alignment horizontal="center" vertical="center" wrapText="1"/>
    </xf>
    <xf numFmtId="167" fontId="9" fillId="0" borderId="76" xfId="2" applyNumberFormat="1" applyFont="1" applyBorder="1" applyAlignment="1">
      <alignment horizontal="center" vertical="center" wrapText="1"/>
    </xf>
    <xf numFmtId="9" fontId="0" fillId="0" borderId="46" xfId="6" applyFont="1" applyBorder="1" applyAlignment="1">
      <alignment horizontal="center" vertical="center" wrapText="1"/>
    </xf>
    <xf numFmtId="43" fontId="12" fillId="2" borderId="34" xfId="2" applyFont="1" applyFill="1" applyBorder="1" applyAlignment="1">
      <alignment horizontal="center" vertical="center" wrapText="1"/>
    </xf>
    <xf numFmtId="168" fontId="0" fillId="0" borderId="32" xfId="0" applyNumberFormat="1" applyBorder="1" applyAlignment="1">
      <alignment horizontal="center" vertical="center" wrapText="1"/>
    </xf>
    <xf numFmtId="170" fontId="0" fillId="0" borderId="33" xfId="4" applyNumberFormat="1" applyFont="1" applyBorder="1" applyAlignment="1">
      <alignment horizontal="center" vertical="center" wrapText="1"/>
    </xf>
    <xf numFmtId="169" fontId="12" fillId="2" borderId="34" xfId="2" applyNumberFormat="1" applyFont="1" applyFill="1" applyBorder="1" applyAlignment="1">
      <alignment horizontal="center" vertical="center" wrapText="1"/>
    </xf>
    <xf numFmtId="1" fontId="6" fillId="8" borderId="0" xfId="0" applyNumberFormat="1" applyFont="1" applyFill="1" applyAlignment="1">
      <alignment horizontal="center"/>
    </xf>
    <xf numFmtId="1" fontId="5" fillId="8" borderId="0" xfId="0" applyNumberFormat="1" applyFont="1" applyFill="1" applyAlignment="1">
      <alignment horizontal="right"/>
    </xf>
    <xf numFmtId="0" fontId="26" fillId="0" borderId="0" xfId="0" applyFont="1" applyAlignment="1">
      <alignment horizontal="center" vertical="center"/>
    </xf>
    <xf numFmtId="0" fontId="0" fillId="19" borderId="0" xfId="0" applyFill="1" applyAlignment="1">
      <alignment horizontal="left" wrapText="1"/>
    </xf>
    <xf numFmtId="0" fontId="0" fillId="19" borderId="0" xfId="0" applyFill="1" applyAlignment="1">
      <alignment horizontal="center"/>
    </xf>
    <xf numFmtId="0" fontId="0" fillId="19" borderId="0" xfId="0" applyFill="1"/>
    <xf numFmtId="1" fontId="0" fillId="19" borderId="0" xfId="0" applyNumberFormat="1" applyFill="1" applyAlignment="1">
      <alignment horizontal="center"/>
    </xf>
    <xf numFmtId="43" fontId="2" fillId="19" borderId="0" xfId="2" applyFont="1" applyFill="1"/>
    <xf numFmtId="9" fontId="0" fillId="19" borderId="0" xfId="6" applyFont="1" applyFill="1"/>
    <xf numFmtId="0" fontId="2" fillId="19" borderId="0" xfId="0" applyFont="1" applyFill="1"/>
    <xf numFmtId="43" fontId="0" fillId="19" borderId="0" xfId="2" applyFont="1" applyFill="1"/>
    <xf numFmtId="9" fontId="0" fillId="0" borderId="75" xfId="6" applyFont="1" applyBorder="1" applyAlignment="1">
      <alignment horizontal="center" vertical="center"/>
    </xf>
    <xf numFmtId="1" fontId="0" fillId="4" borderId="75" xfId="4" applyNumberFormat="1" applyFont="1" applyFill="1" applyBorder="1" applyAlignment="1">
      <alignment horizontal="center" vertical="center"/>
    </xf>
    <xf numFmtId="1" fontId="0" fillId="4" borderId="67" xfId="4" applyNumberFormat="1" applyFont="1" applyFill="1" applyBorder="1" applyAlignment="1">
      <alignment horizontal="center" vertical="center"/>
    </xf>
    <xf numFmtId="172" fontId="9" fillId="23" borderId="47" xfId="2" applyNumberFormat="1" applyFont="1" applyFill="1" applyBorder="1" applyAlignment="1">
      <alignment horizontal="center" vertical="center" wrapText="1"/>
    </xf>
    <xf numFmtId="1" fontId="0" fillId="0" borderId="0" xfId="0" applyNumberFormat="1"/>
    <xf numFmtId="43" fontId="0" fillId="0" borderId="47" xfId="2" applyFont="1" applyBorder="1" applyAlignment="1">
      <alignment horizontal="center" vertical="center"/>
    </xf>
    <xf numFmtId="43" fontId="0" fillId="0" borderId="47" xfId="0" applyNumberFormat="1" applyBorder="1" applyAlignment="1">
      <alignment horizontal="center" vertical="center"/>
    </xf>
    <xf numFmtId="0" fontId="38" fillId="21" borderId="47" xfId="0" applyFont="1" applyFill="1" applyBorder="1" applyAlignment="1">
      <alignment horizontal="center" vertical="center"/>
    </xf>
    <xf numFmtId="0" fontId="38" fillId="0" borderId="0" xfId="0" applyFont="1" applyAlignment="1">
      <alignment horizontal="center" vertical="center"/>
    </xf>
    <xf numFmtId="171" fontId="0" fillId="0" borderId="0" xfId="6" applyNumberFormat="1" applyFont="1" applyFill="1" applyAlignment="1">
      <alignment horizontal="center" vertical="center" wrapText="1"/>
    </xf>
    <xf numFmtId="0" fontId="13" fillId="21" borderId="47" xfId="0" applyFont="1" applyFill="1" applyBorder="1" applyAlignment="1">
      <alignment horizontal="center" vertical="center"/>
    </xf>
    <xf numFmtId="37" fontId="0" fillId="0" borderId="47" xfId="2" applyNumberFormat="1" applyFont="1" applyBorder="1" applyAlignment="1">
      <alignment horizontal="center" vertical="center"/>
    </xf>
    <xf numFmtId="0" fontId="5" fillId="0" borderId="47" xfId="0" applyFont="1" applyBorder="1" applyAlignment="1">
      <alignment horizontal="left" vertical="center"/>
    </xf>
    <xf numFmtId="0" fontId="0" fillId="0" borderId="47" xfId="0" applyBorder="1"/>
    <xf numFmtId="0" fontId="38" fillId="21" borderId="62" xfId="0" applyFont="1" applyFill="1" applyBorder="1" applyAlignment="1">
      <alignment horizontal="center" vertical="center"/>
    </xf>
    <xf numFmtId="0" fontId="0" fillId="0" borderId="47" xfId="0" applyBorder="1" applyAlignment="1">
      <alignment horizontal="left" wrapText="1"/>
    </xf>
    <xf numFmtId="0" fontId="0" fillId="0" borderId="0" xfId="0" quotePrefix="1"/>
    <xf numFmtId="0" fontId="2" fillId="0" borderId="50" xfId="0" applyFont="1" applyBorder="1" applyAlignment="1">
      <alignment horizontal="center" vertical="center"/>
    </xf>
    <xf numFmtId="177" fontId="12" fillId="0" borderId="50" xfId="2" applyNumberFormat="1" applyFont="1" applyFill="1" applyBorder="1" applyAlignment="1">
      <alignment horizontal="center" vertical="center"/>
    </xf>
    <xf numFmtId="43" fontId="12" fillId="5" borderId="59" xfId="2" applyFont="1" applyFill="1" applyBorder="1" applyAlignment="1">
      <alignment vertical="center"/>
    </xf>
    <xf numFmtId="9" fontId="33" fillId="5" borderId="59" xfId="6" applyFont="1" applyFill="1" applyBorder="1" applyAlignment="1">
      <alignment horizontal="center" vertical="center"/>
    </xf>
    <xf numFmtId="0" fontId="33" fillId="5" borderId="59" xfId="0" applyFont="1" applyFill="1" applyBorder="1" applyAlignment="1">
      <alignment horizontal="center" vertical="center"/>
    </xf>
    <xf numFmtId="0" fontId="33" fillId="5" borderId="59" xfId="0" applyFont="1" applyFill="1" applyBorder="1"/>
    <xf numFmtId="0" fontId="33" fillId="5" borderId="64" xfId="0" applyFont="1" applyFill="1" applyBorder="1"/>
    <xf numFmtId="0" fontId="0" fillId="0" borderId="47" xfId="0" applyBorder="1" applyAlignment="1">
      <alignment horizontal="center" wrapText="1"/>
    </xf>
    <xf numFmtId="0" fontId="2" fillId="8" borderId="47" xfId="0" applyFont="1" applyFill="1" applyBorder="1" applyAlignment="1">
      <alignment horizontal="center" vertical="center"/>
    </xf>
    <xf numFmtId="180" fontId="0" fillId="0" borderId="0" xfId="4" applyNumberFormat="1" applyFont="1" applyBorder="1" applyAlignment="1">
      <alignment horizontal="center" vertical="center"/>
    </xf>
    <xf numFmtId="37" fontId="0" fillId="0" borderId="0" xfId="2" applyNumberFormat="1" applyFont="1" applyBorder="1" applyAlignment="1">
      <alignment horizontal="center" vertical="center"/>
    </xf>
    <xf numFmtId="176" fontId="12" fillId="5" borderId="59" xfId="2" applyNumberFormat="1" applyFont="1" applyFill="1" applyBorder="1" applyAlignment="1">
      <alignment vertical="center"/>
    </xf>
    <xf numFmtId="175" fontId="12" fillId="5" borderId="59" xfId="2" applyNumberFormat="1" applyFont="1" applyFill="1" applyBorder="1" applyAlignment="1">
      <alignment horizontal="center" vertical="center"/>
    </xf>
    <xf numFmtId="175" fontId="12" fillId="5" borderId="64" xfId="2" applyNumberFormat="1" applyFont="1" applyFill="1" applyBorder="1" applyAlignment="1">
      <alignment horizontal="center" vertical="center"/>
    </xf>
    <xf numFmtId="177" fontId="0" fillId="5" borderId="59" xfId="0" applyNumberFormat="1" applyFill="1" applyBorder="1" applyAlignment="1">
      <alignment horizontal="center" vertical="center"/>
    </xf>
    <xf numFmtId="177" fontId="44" fillId="8" borderId="47" xfId="2" applyNumberFormat="1" applyFont="1" applyFill="1" applyBorder="1" applyAlignment="1">
      <alignment horizontal="center" vertical="center"/>
    </xf>
    <xf numFmtId="181" fontId="8" fillId="8" borderId="47" xfId="2" applyNumberFormat="1" applyFont="1" applyFill="1" applyBorder="1" applyAlignment="1">
      <alignment horizontal="center" vertical="center"/>
    </xf>
    <xf numFmtId="181" fontId="8" fillId="8" borderId="67" xfId="2" applyNumberFormat="1" applyFont="1" applyFill="1" applyBorder="1" applyAlignment="1">
      <alignment horizontal="center" vertical="center"/>
    </xf>
    <xf numFmtId="177" fontId="44" fillId="0" borderId="50" xfId="2" applyNumberFormat="1" applyFont="1" applyFill="1" applyBorder="1" applyAlignment="1">
      <alignment horizontal="center" vertical="center"/>
    </xf>
    <xf numFmtId="0" fontId="37" fillId="0" borderId="0" xfId="0" applyFont="1" applyAlignment="1">
      <alignment horizontal="left" vertical="center" wrapText="1"/>
    </xf>
    <xf numFmtId="0" fontId="3" fillId="0" borderId="49" xfId="0" applyFont="1" applyBorder="1" applyAlignment="1">
      <alignment vertical="top" wrapText="1"/>
    </xf>
    <xf numFmtId="1" fontId="6" fillId="0" borderId="47" xfId="0" applyNumberFormat="1" applyFont="1" applyBorder="1" applyAlignment="1">
      <alignment horizontal="center" vertical="center"/>
    </xf>
    <xf numFmtId="0" fontId="6" fillId="17" borderId="47" xfId="0" applyFont="1" applyFill="1" applyBorder="1" applyAlignment="1">
      <alignment horizontal="center" vertical="center"/>
    </xf>
    <xf numFmtId="0" fontId="5" fillId="0" borderId="47" xfId="0" applyFont="1" applyBorder="1" applyAlignment="1">
      <alignment horizontal="center" vertical="center" wrapText="1"/>
    </xf>
    <xf numFmtId="1" fontId="5" fillId="17" borderId="47" xfId="0" applyNumberFormat="1" applyFont="1" applyFill="1" applyBorder="1" applyAlignment="1">
      <alignment horizontal="center" vertical="center"/>
    </xf>
    <xf numFmtId="2" fontId="47" fillId="0" borderId="47" xfId="0" applyNumberFormat="1" applyFont="1" applyBorder="1" applyAlignment="1">
      <alignment horizontal="center" vertical="center"/>
    </xf>
    <xf numFmtId="0" fontId="38" fillId="5" borderId="63" xfId="0" applyFont="1" applyFill="1" applyBorder="1" applyAlignment="1">
      <alignment horizontal="left" vertical="center"/>
    </xf>
    <xf numFmtId="172" fontId="0" fillId="5" borderId="59" xfId="0" applyNumberFormat="1" applyFill="1" applyBorder="1" applyAlignment="1">
      <alignment horizontal="center" vertical="center" wrapText="1"/>
    </xf>
    <xf numFmtId="177" fontId="12" fillId="5" borderId="59" xfId="2" applyNumberFormat="1" applyFont="1" applyFill="1" applyBorder="1" applyAlignment="1">
      <alignment vertical="center" wrapText="1"/>
    </xf>
    <xf numFmtId="178" fontId="0" fillId="5" borderId="59" xfId="0" applyNumberFormat="1" applyFill="1" applyBorder="1" applyAlignment="1">
      <alignment horizontal="center" vertical="center" wrapText="1"/>
    </xf>
    <xf numFmtId="178" fontId="12" fillId="5" borderId="59" xfId="2" applyNumberFormat="1" applyFont="1" applyFill="1" applyBorder="1" applyAlignment="1">
      <alignment horizontal="center" vertical="center" wrapText="1"/>
    </xf>
    <xf numFmtId="178" fontId="12" fillId="5" borderId="64" xfId="2" applyNumberFormat="1" applyFont="1" applyFill="1" applyBorder="1" applyAlignment="1">
      <alignment horizontal="center" vertical="center" wrapText="1"/>
    </xf>
    <xf numFmtId="177" fontId="29" fillId="2" borderId="47" xfId="2" applyNumberFormat="1" applyFont="1" applyFill="1" applyBorder="1" applyAlignment="1">
      <alignment horizontal="center" vertical="center" wrapText="1"/>
    </xf>
    <xf numFmtId="180" fontId="0" fillId="12" borderId="47" xfId="0" applyNumberFormat="1" applyFill="1" applyBorder="1" applyAlignment="1">
      <alignment horizontal="center" vertical="center" wrapText="1"/>
    </xf>
    <xf numFmtId="0" fontId="28" fillId="24" borderId="0" xfId="0" applyFont="1" applyFill="1"/>
    <xf numFmtId="0" fontId="0" fillId="24" borderId="0" xfId="0" applyFill="1"/>
    <xf numFmtId="0" fontId="0" fillId="24" borderId="0" xfId="0" applyFill="1" applyAlignment="1">
      <alignment wrapText="1"/>
    </xf>
    <xf numFmtId="165" fontId="9" fillId="0" borderId="50" xfId="1" applyFont="1" applyFill="1" applyBorder="1" applyAlignment="1">
      <alignment horizontal="left" vertical="center" wrapText="1"/>
    </xf>
    <xf numFmtId="1" fontId="0" fillId="0" borderId="50" xfId="4" applyNumberFormat="1" applyFont="1" applyFill="1" applyBorder="1" applyAlignment="1">
      <alignment horizontal="center" vertical="center" wrapText="1"/>
    </xf>
    <xf numFmtId="167" fontId="9" fillId="0" borderId="50" xfId="2" applyNumberFormat="1" applyFont="1" applyFill="1" applyBorder="1" applyAlignment="1">
      <alignment horizontal="center" vertical="center" wrapText="1"/>
    </xf>
    <xf numFmtId="43" fontId="25" fillId="0" borderId="50" xfId="2" applyFont="1" applyFill="1" applyBorder="1" applyAlignment="1">
      <alignment horizontal="center" vertical="center" wrapText="1"/>
    </xf>
    <xf numFmtId="175" fontId="12" fillId="2" borderId="50" xfId="2" applyNumberFormat="1" applyFont="1" applyFill="1" applyBorder="1" applyAlignment="1">
      <alignment horizontal="center" vertical="center" wrapText="1"/>
    </xf>
    <xf numFmtId="0" fontId="0" fillId="19" borderId="63" xfId="0" applyFill="1" applyBorder="1" applyAlignment="1">
      <alignment horizontal="left" wrapText="1"/>
    </xf>
    <xf numFmtId="0" fontId="0" fillId="19" borderId="59" xfId="0" applyFill="1" applyBorder="1" applyAlignment="1">
      <alignment horizontal="center"/>
    </xf>
    <xf numFmtId="0" fontId="0" fillId="19" borderId="59" xfId="0" applyFill="1" applyBorder="1"/>
    <xf numFmtId="1" fontId="0" fillId="19" borderId="59" xfId="0" applyNumberFormat="1" applyFill="1" applyBorder="1" applyAlignment="1">
      <alignment horizontal="center"/>
    </xf>
    <xf numFmtId="43" fontId="0" fillId="19" borderId="59" xfId="2" applyFont="1" applyFill="1" applyBorder="1"/>
    <xf numFmtId="9" fontId="0" fillId="19" borderId="59" xfId="6" applyFont="1" applyFill="1" applyBorder="1"/>
    <xf numFmtId="0" fontId="0" fillId="19" borderId="64" xfId="0" applyFill="1" applyBorder="1"/>
    <xf numFmtId="166" fontId="12" fillId="2" borderId="47" xfId="4" applyNumberFormat="1" applyFont="1" applyFill="1" applyBorder="1" applyAlignment="1">
      <alignment horizontal="center" vertical="center"/>
    </xf>
    <xf numFmtId="0" fontId="35" fillId="0" borderId="0" xfId="0" applyFont="1" applyAlignment="1">
      <alignment horizontal="left" vertical="center"/>
    </xf>
    <xf numFmtId="172" fontId="9" fillId="4" borderId="50" xfId="2" applyNumberFormat="1" applyFont="1" applyFill="1" applyBorder="1" applyAlignment="1">
      <alignment horizontal="center" vertical="center" wrapText="1"/>
    </xf>
    <xf numFmtId="166" fontId="12" fillId="2" borderId="63" xfId="4" applyNumberFormat="1" applyFont="1" applyFill="1" applyBorder="1" applyAlignment="1">
      <alignment horizontal="center" vertical="center" wrapText="1"/>
    </xf>
    <xf numFmtId="1" fontId="12" fillId="2" borderId="59" xfId="4" applyNumberFormat="1" applyFont="1" applyFill="1" applyBorder="1" applyAlignment="1">
      <alignment horizontal="center" vertical="center"/>
    </xf>
    <xf numFmtId="172" fontId="12" fillId="2" borderId="59" xfId="4" applyNumberFormat="1" applyFont="1" applyFill="1" applyBorder="1" applyAlignment="1">
      <alignment horizontal="center" vertical="center"/>
    </xf>
    <xf numFmtId="174" fontId="12" fillId="2" borderId="59" xfId="4" applyNumberFormat="1" applyFont="1" applyFill="1" applyBorder="1" applyAlignment="1">
      <alignment horizontal="center" vertical="center"/>
    </xf>
    <xf numFmtId="174" fontId="12" fillId="2" borderId="59" xfId="2" applyNumberFormat="1" applyFont="1" applyFill="1" applyBorder="1" applyAlignment="1">
      <alignment horizontal="center" vertical="center"/>
    </xf>
    <xf numFmtId="180" fontId="0" fillId="2" borderId="64" xfId="0" applyNumberFormat="1" applyFill="1" applyBorder="1" applyAlignment="1">
      <alignment horizontal="center" vertical="center"/>
    </xf>
    <xf numFmtId="181" fontId="12" fillId="0" borderId="50" xfId="2" applyNumberFormat="1" applyFont="1" applyFill="1" applyBorder="1" applyAlignment="1">
      <alignment horizontal="center" vertical="center" wrapText="1"/>
    </xf>
    <xf numFmtId="182" fontId="0" fillId="0" borderId="50" xfId="0" applyNumberFormat="1" applyBorder="1" applyAlignment="1">
      <alignment horizontal="left" vertical="center" wrapText="1"/>
    </xf>
    <xf numFmtId="180" fontId="0" fillId="0" borderId="50" xfId="0" applyNumberFormat="1" applyBorder="1" applyAlignment="1">
      <alignment horizontal="center" vertical="center" wrapText="1"/>
    </xf>
    <xf numFmtId="181" fontId="12" fillId="0" borderId="47" xfId="2" applyNumberFormat="1" applyFont="1" applyFill="1" applyBorder="1" applyAlignment="1">
      <alignment horizontal="center" vertical="center" wrapText="1"/>
    </xf>
    <xf numFmtId="180" fontId="0" fillId="0" borderId="47" xfId="0" applyNumberFormat="1" applyBorder="1" applyAlignment="1">
      <alignment horizontal="center" vertical="center" wrapText="1"/>
    </xf>
    <xf numFmtId="0" fontId="4" fillId="0" borderId="47" xfId="0" applyFont="1" applyBorder="1"/>
    <xf numFmtId="0" fontId="5" fillId="4" borderId="47" xfId="0" applyFont="1" applyFill="1" applyBorder="1"/>
    <xf numFmtId="0" fontId="4" fillId="8" borderId="47" xfId="0" applyFont="1" applyFill="1" applyBorder="1" applyAlignment="1">
      <alignment horizontal="left" wrapText="1"/>
    </xf>
    <xf numFmtId="0" fontId="8" fillId="14" borderId="82" xfId="0" applyFont="1" applyFill="1" applyBorder="1" applyAlignment="1">
      <alignment horizontal="left" vertical="center" wrapText="1"/>
    </xf>
    <xf numFmtId="0" fontId="0" fillId="14" borderId="83" xfId="0" applyFill="1" applyBorder="1" applyAlignment="1">
      <alignment vertical="center" wrapText="1"/>
    </xf>
    <xf numFmtId="0" fontId="0" fillId="14" borderId="84" xfId="0" applyFill="1" applyBorder="1" applyAlignment="1">
      <alignment vertical="center" wrapText="1"/>
    </xf>
    <xf numFmtId="0" fontId="3" fillId="2" borderId="47" xfId="0" applyFont="1" applyFill="1" applyBorder="1" applyAlignment="1">
      <alignment horizontal="center" vertical="center" wrapText="1"/>
    </xf>
    <xf numFmtId="0" fontId="7" fillId="2" borderId="47" xfId="0" applyFont="1" applyFill="1" applyBorder="1" applyAlignment="1">
      <alignment horizontal="center" vertical="center"/>
    </xf>
    <xf numFmtId="0" fontId="7" fillId="2" borderId="47" xfId="0" applyFont="1" applyFill="1" applyBorder="1" applyAlignment="1">
      <alignment horizontal="center" vertical="center" wrapText="1"/>
    </xf>
    <xf numFmtId="0" fontId="3" fillId="2" borderId="47" xfId="0" applyFont="1" applyFill="1" applyBorder="1" applyAlignment="1">
      <alignment horizontal="center" vertical="center"/>
    </xf>
    <xf numFmtId="0" fontId="0" fillId="0" borderId="47" xfId="0" applyBorder="1" applyAlignment="1">
      <alignment wrapText="1"/>
    </xf>
    <xf numFmtId="0" fontId="0" fillId="0" borderId="62" xfId="0" applyBorder="1" applyAlignment="1">
      <alignment horizontal="center"/>
    </xf>
    <xf numFmtId="0" fontId="4" fillId="0" borderId="47" xfId="0" applyFont="1" applyBorder="1" applyAlignment="1">
      <alignment horizontal="left" vertical="center"/>
    </xf>
    <xf numFmtId="0" fontId="0" fillId="0" borderId="30" xfId="0" applyBorder="1" applyAlignment="1">
      <alignment vertical="top" wrapText="1"/>
    </xf>
    <xf numFmtId="0" fontId="3" fillId="0" borderId="47" xfId="0" applyFont="1" applyBorder="1" applyAlignment="1">
      <alignment horizontal="center" vertical="center"/>
    </xf>
    <xf numFmtId="1" fontId="0" fillId="0" borderId="72" xfId="4" applyNumberFormat="1" applyFont="1" applyFill="1" applyBorder="1" applyAlignment="1">
      <alignment horizontal="center" vertical="center"/>
    </xf>
    <xf numFmtId="0" fontId="0" fillId="0" borderId="47" xfId="0" applyBorder="1" applyAlignment="1">
      <alignment vertical="top"/>
    </xf>
    <xf numFmtId="0" fontId="23" fillId="0" borderId="47" xfId="0" applyFont="1" applyBorder="1" applyAlignment="1">
      <alignment vertical="top"/>
    </xf>
    <xf numFmtId="0" fontId="0" fillId="0" borderId="47" xfId="0" applyBorder="1" applyAlignment="1">
      <alignment vertical="top" wrapText="1"/>
    </xf>
    <xf numFmtId="0" fontId="3" fillId="0" borderId="47" xfId="0" applyFont="1" applyBorder="1" applyAlignment="1">
      <alignment vertical="top"/>
    </xf>
    <xf numFmtId="0" fontId="50" fillId="0" borderId="47" xfId="0" applyFont="1" applyBorder="1" applyAlignment="1">
      <alignment vertical="top"/>
    </xf>
    <xf numFmtId="0" fontId="30" fillId="0" borderId="50" xfId="0" applyFont="1" applyBorder="1" applyAlignment="1">
      <alignment vertical="center" wrapText="1"/>
    </xf>
    <xf numFmtId="1" fontId="0" fillId="0" borderId="85" xfId="4" applyNumberFormat="1" applyFont="1" applyBorder="1" applyAlignment="1">
      <alignment horizontal="center" vertical="center"/>
    </xf>
    <xf numFmtId="181" fontId="8" fillId="8" borderId="50" xfId="2" applyNumberFormat="1" applyFont="1" applyFill="1" applyBorder="1" applyAlignment="1">
      <alignment horizontal="center" vertical="center"/>
    </xf>
    <xf numFmtId="180" fontId="0" fillId="0" borderId="50" xfId="4" applyNumberFormat="1" applyFont="1" applyBorder="1" applyAlignment="1">
      <alignment horizontal="center" vertical="center"/>
    </xf>
    <xf numFmtId="182" fontId="0" fillId="0" borderId="50" xfId="0" applyNumberFormat="1" applyBorder="1" applyAlignment="1">
      <alignment horizontal="center" vertical="center"/>
    </xf>
    <xf numFmtId="181" fontId="8" fillId="8" borderId="0" xfId="2" applyNumberFormat="1" applyFont="1" applyFill="1" applyBorder="1" applyAlignment="1">
      <alignment horizontal="center" vertical="center"/>
    </xf>
    <xf numFmtId="0" fontId="0" fillId="14" borderId="59" xfId="0" applyFill="1" applyBorder="1" applyAlignment="1">
      <alignment horizontal="left" vertical="center"/>
    </xf>
    <xf numFmtId="0" fontId="0" fillId="14" borderId="64" xfId="0" applyFill="1" applyBorder="1" applyAlignment="1">
      <alignment horizontal="left" vertical="center"/>
    </xf>
    <xf numFmtId="0" fontId="12" fillId="14" borderId="63" xfId="4" applyNumberFormat="1" applyFont="1" applyFill="1" applyBorder="1" applyAlignment="1">
      <alignment horizontal="center" vertical="center"/>
    </xf>
    <xf numFmtId="172" fontId="9" fillId="14" borderId="0" xfId="2" applyNumberFormat="1" applyFont="1" applyFill="1" applyBorder="1" applyAlignment="1">
      <alignment horizontal="center" vertical="center" wrapText="1"/>
    </xf>
    <xf numFmtId="0" fontId="30" fillId="0" borderId="63" xfId="0" applyFont="1" applyBorder="1" applyAlignment="1">
      <alignment vertical="center" wrapText="1"/>
    </xf>
    <xf numFmtId="9" fontId="0" fillId="8" borderId="0" xfId="6" applyFont="1" applyFill="1" applyBorder="1" applyAlignment="1">
      <alignment horizontal="center" vertical="center"/>
    </xf>
    <xf numFmtId="172" fontId="0" fillId="8" borderId="0" xfId="0" applyNumberFormat="1" applyFill="1" applyAlignment="1">
      <alignment horizontal="center" vertical="center"/>
    </xf>
    <xf numFmtId="1" fontId="5" fillId="8" borderId="0" xfId="0" applyNumberFormat="1" applyFont="1" applyFill="1" applyAlignment="1">
      <alignment horizontal="center"/>
    </xf>
    <xf numFmtId="43" fontId="12" fillId="8" borderId="0" xfId="2" applyFont="1" applyFill="1" applyAlignment="1">
      <alignment horizontal="center" vertical="center"/>
    </xf>
    <xf numFmtId="0" fontId="0" fillId="8" borderId="0" xfId="0" applyFill="1" applyAlignment="1">
      <alignment vertical="center"/>
    </xf>
    <xf numFmtId="0" fontId="5" fillId="8" borderId="0" xfId="0" applyFont="1" applyFill="1" applyAlignment="1">
      <alignment horizontal="left" vertical="center"/>
    </xf>
    <xf numFmtId="0" fontId="0" fillId="8" borderId="0" xfId="0" applyFill="1" applyAlignment="1">
      <alignment horizontal="center"/>
    </xf>
    <xf numFmtId="43" fontId="0" fillId="8" borderId="0" xfId="0" applyNumberFormat="1" applyFill="1" applyAlignment="1">
      <alignment horizontal="center" vertical="center"/>
    </xf>
    <xf numFmtId="171" fontId="0" fillId="8" borderId="0" xfId="6" applyNumberFormat="1" applyFont="1" applyFill="1" applyAlignment="1">
      <alignment horizontal="center" vertical="center"/>
    </xf>
    <xf numFmtId="43" fontId="0" fillId="8" borderId="0" xfId="2" applyFont="1" applyFill="1" applyAlignment="1">
      <alignment horizontal="center" vertical="center"/>
    </xf>
    <xf numFmtId="0" fontId="8" fillId="14" borderId="63" xfId="0" applyFont="1" applyFill="1" applyBorder="1" applyAlignment="1">
      <alignment horizontal="left" vertical="center" wrapText="1"/>
    </xf>
    <xf numFmtId="0" fontId="0" fillId="14" borderId="59" xfId="0" applyFill="1" applyBorder="1" applyAlignment="1">
      <alignment vertical="center" wrapText="1"/>
    </xf>
    <xf numFmtId="0" fontId="0" fillId="14" borderId="64" xfId="0" applyFill="1" applyBorder="1" applyAlignment="1">
      <alignment vertical="center" wrapText="1"/>
    </xf>
    <xf numFmtId="172" fontId="9" fillId="25" borderId="47" xfId="2" applyNumberFormat="1" applyFont="1" applyFill="1" applyBorder="1" applyAlignment="1">
      <alignment horizontal="center" vertical="center" wrapText="1"/>
    </xf>
    <xf numFmtId="1" fontId="0" fillId="26" borderId="47" xfId="4" applyNumberFormat="1" applyFont="1" applyFill="1" applyBorder="1" applyAlignment="1">
      <alignment horizontal="center" vertical="center"/>
    </xf>
    <xf numFmtId="9" fontId="0" fillId="8" borderId="47" xfId="6" applyFont="1" applyFill="1" applyBorder="1" applyAlignment="1">
      <alignment horizontal="center" vertical="center"/>
    </xf>
    <xf numFmtId="0" fontId="51" fillId="16" borderId="59" xfId="0" applyFont="1" applyFill="1" applyBorder="1" applyAlignment="1">
      <alignment horizontal="left" vertical="center"/>
    </xf>
    <xf numFmtId="0" fontId="51" fillId="16" borderId="64" xfId="0" applyFont="1" applyFill="1" applyBorder="1" applyAlignment="1">
      <alignment horizontal="left" vertical="center"/>
    </xf>
    <xf numFmtId="0" fontId="52" fillId="0" borderId="47" xfId="0" applyFont="1" applyBorder="1" applyAlignment="1">
      <alignment vertical="top"/>
    </xf>
    <xf numFmtId="0" fontId="0" fillId="0" borderId="47" xfId="0" applyBorder="1" applyAlignment="1">
      <alignment horizontal="center"/>
    </xf>
    <xf numFmtId="177" fontId="44" fillId="0" borderId="0" xfId="2" applyNumberFormat="1" applyFont="1" applyFill="1" applyBorder="1" applyAlignment="1">
      <alignment horizontal="center" vertical="center"/>
    </xf>
    <xf numFmtId="181" fontId="8" fillId="8" borderId="62" xfId="2" applyNumberFormat="1" applyFont="1" applyFill="1" applyBorder="1" applyAlignment="1">
      <alignment horizontal="center" vertical="center"/>
    </xf>
    <xf numFmtId="174" fontId="0" fillId="0" borderId="62" xfId="0" applyNumberFormat="1" applyBorder="1" applyAlignment="1">
      <alignment horizontal="center" vertical="center"/>
    </xf>
    <xf numFmtId="180" fontId="0" fillId="0" borderId="62" xfId="4" applyNumberFormat="1" applyFont="1" applyBorder="1" applyAlignment="1">
      <alignment horizontal="center" vertical="center"/>
    </xf>
    <xf numFmtId="182" fontId="0" fillId="0" borderId="62" xfId="0" applyNumberFormat="1" applyBorder="1" applyAlignment="1">
      <alignment horizontal="center" vertical="center"/>
    </xf>
    <xf numFmtId="180" fontId="0" fillId="0" borderId="62" xfId="0" applyNumberFormat="1" applyBorder="1" applyAlignment="1">
      <alignment horizontal="center" vertical="center"/>
    </xf>
    <xf numFmtId="0" fontId="12" fillId="14" borderId="67" xfId="4" applyNumberFormat="1" applyFont="1" applyFill="1" applyBorder="1" applyAlignment="1">
      <alignment horizontal="center" vertical="center"/>
    </xf>
    <xf numFmtId="0" fontId="12" fillId="14" borderId="60" xfId="4" applyNumberFormat="1" applyFont="1" applyFill="1" applyBorder="1" applyAlignment="1">
      <alignment horizontal="center" vertical="center"/>
    </xf>
    <xf numFmtId="0" fontId="0" fillId="14" borderId="74" xfId="0" applyFill="1" applyBorder="1" applyAlignment="1">
      <alignment horizontal="left" vertical="center"/>
    </xf>
    <xf numFmtId="0" fontId="0" fillId="14" borderId="61" xfId="0" applyFill="1" applyBorder="1" applyAlignment="1">
      <alignment horizontal="left" vertical="center"/>
    </xf>
    <xf numFmtId="178" fontId="12" fillId="0" borderId="0" xfId="2" applyNumberFormat="1" applyFont="1" applyAlignment="1">
      <alignment horizontal="center" vertical="center"/>
    </xf>
    <xf numFmtId="177" fontId="0" fillId="0" borderId="0" xfId="2" applyNumberFormat="1" applyFont="1" applyAlignment="1">
      <alignment horizontal="center" vertical="center"/>
    </xf>
    <xf numFmtId="9" fontId="0" fillId="8" borderId="0" xfId="6" applyFont="1" applyFill="1" applyAlignment="1">
      <alignment horizontal="center" vertical="center"/>
    </xf>
    <xf numFmtId="1" fontId="0" fillId="0" borderId="0" xfId="4" applyNumberFormat="1" applyFont="1" applyAlignment="1">
      <alignment horizontal="center" vertical="center"/>
    </xf>
    <xf numFmtId="9" fontId="41" fillId="0" borderId="47" xfId="0" applyNumberFormat="1" applyFont="1" applyBorder="1" applyAlignment="1">
      <alignment horizontal="center" vertical="center"/>
    </xf>
    <xf numFmtId="177" fontId="44" fillId="8" borderId="67" xfId="2" applyNumberFormat="1" applyFont="1" applyFill="1" applyBorder="1" applyAlignment="1">
      <alignment horizontal="center" vertical="center"/>
    </xf>
    <xf numFmtId="178" fontId="0" fillId="0" borderId="67" xfId="4" applyNumberFormat="1" applyFont="1" applyBorder="1" applyAlignment="1">
      <alignment horizontal="center" vertical="center"/>
    </xf>
    <xf numFmtId="182" fontId="0" fillId="0" borderId="67" xfId="0" applyNumberFormat="1" applyBorder="1" applyAlignment="1">
      <alignment horizontal="left" vertical="center"/>
    </xf>
    <xf numFmtId="9" fontId="0" fillId="0" borderId="62" xfId="6" applyFont="1" applyFill="1" applyBorder="1" applyAlignment="1">
      <alignment horizontal="center" vertical="center"/>
    </xf>
    <xf numFmtId="177" fontId="44" fillId="8" borderId="62" xfId="2" applyNumberFormat="1" applyFont="1" applyFill="1" applyBorder="1" applyAlignment="1">
      <alignment horizontal="center" vertical="center"/>
    </xf>
    <xf numFmtId="178" fontId="0" fillId="0" borderId="62" xfId="4" applyNumberFormat="1" applyFont="1" applyBorder="1" applyAlignment="1">
      <alignment horizontal="center" vertical="center"/>
    </xf>
    <xf numFmtId="182" fontId="0" fillId="0" borderId="62" xfId="0" applyNumberFormat="1" applyBorder="1" applyAlignment="1">
      <alignment horizontal="left" vertical="center"/>
    </xf>
    <xf numFmtId="1" fontId="0" fillId="0" borderId="50" xfId="4" applyNumberFormat="1" applyFont="1" applyFill="1" applyBorder="1" applyAlignment="1">
      <alignment horizontal="center" vertical="center"/>
    </xf>
    <xf numFmtId="9" fontId="0" fillId="0" borderId="50" xfId="6" applyFont="1" applyFill="1" applyBorder="1" applyAlignment="1">
      <alignment horizontal="center" vertical="center"/>
    </xf>
    <xf numFmtId="177" fontId="44" fillId="8" borderId="50" xfId="2" applyNumberFormat="1" applyFont="1" applyFill="1" applyBorder="1" applyAlignment="1">
      <alignment horizontal="center" vertical="center"/>
    </xf>
    <xf numFmtId="178" fontId="0" fillId="0" borderId="50" xfId="4" applyNumberFormat="1" applyFont="1" applyBorder="1" applyAlignment="1">
      <alignment horizontal="center" vertical="center"/>
    </xf>
    <xf numFmtId="0" fontId="8" fillId="14" borderId="77" xfId="0" applyFont="1" applyFill="1" applyBorder="1" applyAlignment="1">
      <alignment horizontal="left" vertical="center" wrapText="1"/>
    </xf>
    <xf numFmtId="0" fontId="0" fillId="14" borderId="78" xfId="0" applyFill="1" applyBorder="1" applyAlignment="1">
      <alignment vertical="center" wrapText="1"/>
    </xf>
    <xf numFmtId="0" fontId="0" fillId="14" borderId="79" xfId="0" applyFill="1" applyBorder="1" applyAlignment="1">
      <alignment vertical="center" wrapText="1"/>
    </xf>
    <xf numFmtId="172" fontId="9" fillId="27" borderId="47" xfId="2" applyNumberFormat="1" applyFont="1" applyFill="1" applyBorder="1" applyAlignment="1">
      <alignment horizontal="center" vertical="center" wrapText="1"/>
    </xf>
    <xf numFmtId="1" fontId="0" fillId="8" borderId="0" xfId="0" applyNumberFormat="1" applyFill="1" applyAlignment="1">
      <alignment horizontal="center" vertical="center"/>
    </xf>
    <xf numFmtId="43" fontId="2" fillId="8" borderId="0" xfId="2" applyFont="1" applyFill="1" applyAlignment="1">
      <alignment horizontal="center"/>
    </xf>
    <xf numFmtId="0" fontId="6" fillId="0" borderId="0" xfId="0" applyFont="1" applyAlignment="1">
      <alignment horizontal="center" vertical="center"/>
    </xf>
    <xf numFmtId="177" fontId="44" fillId="8" borderId="0" xfId="2" applyNumberFormat="1" applyFont="1" applyFill="1" applyBorder="1" applyAlignment="1">
      <alignment horizontal="center" vertical="center"/>
    </xf>
    <xf numFmtId="178" fontId="0" fillId="0" borderId="0" xfId="4" applyNumberFormat="1" applyFont="1" applyBorder="1" applyAlignment="1">
      <alignment horizontal="center" vertical="center"/>
    </xf>
    <xf numFmtId="0" fontId="0" fillId="28" borderId="0" xfId="0" applyFill="1" applyAlignment="1">
      <alignment horizontal="center" vertical="center"/>
    </xf>
    <xf numFmtId="1" fontId="0" fillId="28" borderId="0" xfId="4" applyNumberFormat="1" applyFont="1" applyFill="1" applyBorder="1" applyAlignment="1">
      <alignment horizontal="center" vertical="center"/>
    </xf>
    <xf numFmtId="172" fontId="9" fillId="28" borderId="0" xfId="2" applyNumberFormat="1" applyFont="1" applyFill="1" applyBorder="1" applyAlignment="1">
      <alignment horizontal="center" vertical="center" wrapText="1"/>
    </xf>
    <xf numFmtId="9" fontId="0" fillId="28" borderId="0" xfId="6" applyFont="1" applyFill="1" applyBorder="1" applyAlignment="1">
      <alignment horizontal="center" vertical="center"/>
    </xf>
    <xf numFmtId="177" fontId="44" fillId="28" borderId="0" xfId="2" applyNumberFormat="1" applyFont="1" applyFill="1" applyBorder="1" applyAlignment="1">
      <alignment horizontal="center" vertical="center"/>
    </xf>
    <xf numFmtId="174" fontId="0" fillId="28" borderId="0" xfId="0" applyNumberFormat="1" applyFill="1" applyAlignment="1">
      <alignment horizontal="center" vertical="center"/>
    </xf>
    <xf numFmtId="178" fontId="0" fillId="28" borderId="0" xfId="4" applyNumberFormat="1" applyFont="1" applyFill="1" applyBorder="1" applyAlignment="1">
      <alignment horizontal="center" vertical="center"/>
    </xf>
    <xf numFmtId="182" fontId="0" fillId="28" borderId="0" xfId="0" applyNumberFormat="1" applyFill="1" applyAlignment="1">
      <alignment horizontal="left" vertical="center"/>
    </xf>
    <xf numFmtId="180" fontId="0" fillId="28" borderId="0" xfId="0" applyNumberFormat="1" applyFill="1" applyAlignment="1">
      <alignment horizontal="center" vertical="center"/>
    </xf>
    <xf numFmtId="172" fontId="0" fillId="28" borderId="0" xfId="0" applyNumberFormat="1" applyFill="1" applyAlignment="1">
      <alignment horizontal="center" vertical="center"/>
    </xf>
    <xf numFmtId="177" fontId="0" fillId="28" borderId="0" xfId="2" applyNumberFormat="1" applyFont="1" applyFill="1" applyBorder="1" applyAlignment="1">
      <alignment horizontal="center" vertical="center"/>
    </xf>
    <xf numFmtId="178" fontId="12" fillId="28" borderId="0" xfId="2" applyNumberFormat="1" applyFont="1" applyFill="1" applyBorder="1" applyAlignment="1">
      <alignment horizontal="center" vertical="center"/>
    </xf>
    <xf numFmtId="0" fontId="0" fillId="28" borderId="0" xfId="0" applyFill="1"/>
    <xf numFmtId="1" fontId="0" fillId="28" borderId="0" xfId="0" applyNumberFormat="1" applyFill="1" applyAlignment="1">
      <alignment horizontal="center"/>
    </xf>
    <xf numFmtId="173" fontId="2" fillId="28" borderId="0" xfId="2" applyNumberFormat="1" applyFont="1" applyFill="1"/>
    <xf numFmtId="1" fontId="0" fillId="28" borderId="0" xfId="0" applyNumberFormat="1" applyFill="1" applyAlignment="1">
      <alignment horizontal="center" vertical="center"/>
    </xf>
    <xf numFmtId="43" fontId="2" fillId="28" borderId="0" xfId="2" applyFont="1" applyFill="1" applyAlignment="1">
      <alignment horizontal="center"/>
    </xf>
    <xf numFmtId="1" fontId="0" fillId="28" borderId="0" xfId="4" applyNumberFormat="1" applyFont="1" applyFill="1" applyAlignment="1">
      <alignment horizontal="center" vertical="center"/>
    </xf>
    <xf numFmtId="9" fontId="0" fillId="28" borderId="0" xfId="6" applyFont="1" applyFill="1" applyAlignment="1">
      <alignment horizontal="center" vertical="center"/>
    </xf>
    <xf numFmtId="177" fontId="0" fillId="28" borderId="0" xfId="2" applyNumberFormat="1" applyFont="1" applyFill="1" applyAlignment="1">
      <alignment horizontal="center" vertical="center"/>
    </xf>
    <xf numFmtId="178" fontId="0" fillId="28" borderId="0" xfId="0" applyNumberFormat="1" applyFill="1" applyAlignment="1">
      <alignment horizontal="center" vertical="center"/>
    </xf>
    <xf numFmtId="178" fontId="12" fillId="28" borderId="0" xfId="2" applyNumberFormat="1" applyFont="1" applyFill="1" applyAlignment="1">
      <alignment horizontal="center" vertical="center"/>
    </xf>
    <xf numFmtId="1" fontId="0" fillId="0" borderId="47" xfId="0" applyNumberFormat="1" applyBorder="1" applyAlignment="1">
      <alignment horizontal="center"/>
    </xf>
    <xf numFmtId="9" fontId="0" fillId="17" borderId="47" xfId="0" applyNumberFormat="1" applyFill="1" applyBorder="1" applyAlignment="1">
      <alignment horizontal="center"/>
    </xf>
    <xf numFmtId="1" fontId="0" fillId="8" borderId="0" xfId="4" applyNumberFormat="1" applyFont="1" applyFill="1" applyBorder="1" applyAlignment="1">
      <alignment horizontal="center" vertical="center"/>
    </xf>
    <xf numFmtId="174" fontId="0" fillId="8" borderId="0" xfId="0" applyNumberFormat="1" applyFill="1" applyAlignment="1">
      <alignment horizontal="center" vertical="center"/>
    </xf>
    <xf numFmtId="179" fontId="0" fillId="8" borderId="0" xfId="4" applyNumberFormat="1" applyFont="1" applyFill="1" applyBorder="1" applyAlignment="1">
      <alignment horizontal="center" vertical="center"/>
    </xf>
    <xf numFmtId="182" fontId="0" fillId="8" borderId="0" xfId="0" applyNumberFormat="1" applyFill="1" applyAlignment="1">
      <alignment horizontal="left" vertical="center"/>
    </xf>
    <xf numFmtId="180" fontId="0" fillId="8" borderId="0" xfId="0" applyNumberFormat="1" applyFill="1" applyAlignment="1">
      <alignment horizontal="center" vertical="center"/>
    </xf>
    <xf numFmtId="0" fontId="0" fillId="8" borderId="47" xfId="0" applyFill="1" applyBorder="1" applyAlignment="1">
      <alignment horizontal="center" vertical="center"/>
    </xf>
    <xf numFmtId="37" fontId="0" fillId="8" borderId="47" xfId="2" applyNumberFormat="1" applyFont="1" applyFill="1" applyBorder="1" applyAlignment="1">
      <alignment horizontal="center" vertical="center"/>
    </xf>
    <xf numFmtId="0" fontId="0" fillId="8" borderId="0" xfId="0" applyFill="1" applyAlignment="1">
      <alignment horizontal="left" vertical="center" wrapText="1"/>
    </xf>
    <xf numFmtId="178" fontId="0" fillId="8" borderId="0" xfId="4" applyNumberFormat="1" applyFont="1" applyFill="1" applyBorder="1" applyAlignment="1">
      <alignment horizontal="center" vertical="center"/>
    </xf>
    <xf numFmtId="37" fontId="0" fillId="8" borderId="0" xfId="2" applyNumberFormat="1" applyFont="1" applyFill="1" applyBorder="1" applyAlignment="1">
      <alignment horizontal="center" vertical="center"/>
    </xf>
    <xf numFmtId="9" fontId="5" fillId="17" borderId="47" xfId="0" applyNumberFormat="1" applyFont="1" applyFill="1" applyBorder="1" applyAlignment="1">
      <alignment horizontal="center" vertical="center"/>
    </xf>
    <xf numFmtId="43" fontId="16" fillId="0" borderId="47" xfId="2" applyFont="1" applyFill="1" applyBorder="1" applyAlignment="1">
      <alignment horizontal="center" vertical="center" wrapText="1"/>
    </xf>
    <xf numFmtId="183" fontId="0" fillId="0" borderId="47" xfId="0" applyNumberFormat="1" applyBorder="1" applyAlignment="1">
      <alignment horizontal="center"/>
    </xf>
    <xf numFmtId="0" fontId="41" fillId="0" borderId="50" xfId="0" applyFont="1" applyBorder="1" applyAlignment="1">
      <alignment horizontal="center"/>
    </xf>
    <xf numFmtId="0" fontId="0" fillId="0" borderId="62" xfId="0" applyBorder="1" applyAlignment="1">
      <alignment horizontal="left" vertical="center" wrapText="1"/>
    </xf>
    <xf numFmtId="1" fontId="0" fillId="0" borderId="62" xfId="4" applyNumberFormat="1" applyFont="1" applyFill="1" applyBorder="1" applyAlignment="1">
      <alignment horizontal="center" vertical="center"/>
    </xf>
    <xf numFmtId="0" fontId="41" fillId="0" borderId="47" xfId="0" applyFont="1" applyBorder="1" applyAlignment="1">
      <alignment horizontal="center"/>
    </xf>
    <xf numFmtId="0" fontId="41" fillId="0" borderId="91" xfId="0" applyFont="1" applyBorder="1" applyAlignment="1">
      <alignment horizontal="center"/>
    </xf>
    <xf numFmtId="0" fontId="41" fillId="0" borderId="67" xfId="0" applyFont="1" applyBorder="1" applyAlignment="1">
      <alignment horizontal="center"/>
    </xf>
    <xf numFmtId="172" fontId="9" fillId="14" borderId="62" xfId="2" applyNumberFormat="1" applyFont="1" applyFill="1" applyBorder="1" applyAlignment="1">
      <alignment horizontal="center" vertical="center" wrapText="1"/>
    </xf>
    <xf numFmtId="0" fontId="41" fillId="0" borderId="47" xfId="0" applyFont="1" applyBorder="1" applyAlignment="1">
      <alignment wrapText="1"/>
    </xf>
    <xf numFmtId="178" fontId="0" fillId="0" borderId="47" xfId="4" applyNumberFormat="1" applyFont="1" applyFill="1" applyBorder="1" applyAlignment="1">
      <alignment horizontal="center" vertical="center"/>
    </xf>
    <xf numFmtId="0" fontId="23" fillId="28" borderId="0" xfId="0" applyFont="1" applyFill="1" applyAlignment="1">
      <alignment horizontal="left" vertical="center" wrapText="1"/>
    </xf>
    <xf numFmtId="0" fontId="30" fillId="0" borderId="47" xfId="0" applyFont="1" applyBorder="1" applyAlignment="1">
      <alignment horizontal="left" vertical="center" wrapText="1"/>
    </xf>
    <xf numFmtId="0" fontId="41" fillId="0" borderId="47" xfId="0" applyFont="1" applyBorder="1" applyAlignment="1">
      <alignment horizontal="center" vertical="center"/>
    </xf>
    <xf numFmtId="0" fontId="8" fillId="0" borderId="47" xfId="0" applyFont="1" applyBorder="1" applyAlignment="1">
      <alignment horizontal="left" vertical="center" wrapText="1"/>
    </xf>
    <xf numFmtId="0" fontId="34" fillId="16" borderId="63" xfId="0" applyFont="1" applyFill="1" applyBorder="1" applyAlignment="1">
      <alignment horizontal="left" vertical="center"/>
    </xf>
    <xf numFmtId="0" fontId="30" fillId="0" borderId="89" xfId="0" applyFont="1" applyBorder="1" applyAlignment="1">
      <alignment vertical="center" wrapText="1"/>
    </xf>
    <xf numFmtId="0" fontId="0" fillId="27" borderId="47" xfId="0" applyFill="1" applyBorder="1" applyAlignment="1">
      <alignment horizontal="left" vertical="center" wrapText="1"/>
    </xf>
    <xf numFmtId="1" fontId="0" fillId="27" borderId="47" xfId="4" applyNumberFormat="1" applyFont="1" applyFill="1" applyBorder="1" applyAlignment="1">
      <alignment horizontal="center" vertical="center"/>
    </xf>
    <xf numFmtId="9" fontId="0" fillId="27" borderId="47" xfId="6" applyFont="1" applyFill="1" applyBorder="1" applyAlignment="1">
      <alignment horizontal="center" vertical="center"/>
    </xf>
    <xf numFmtId="177" fontId="44" fillId="27" borderId="50" xfId="2" applyNumberFormat="1" applyFont="1" applyFill="1" applyBorder="1" applyAlignment="1">
      <alignment horizontal="center" vertical="center"/>
    </xf>
    <xf numFmtId="174" fontId="0" fillId="27" borderId="50" xfId="0" applyNumberFormat="1" applyFill="1" applyBorder="1" applyAlignment="1">
      <alignment horizontal="center" vertical="center"/>
    </xf>
    <xf numFmtId="179" fontId="0" fillId="27" borderId="50" xfId="4" applyNumberFormat="1" applyFont="1" applyFill="1" applyBorder="1" applyAlignment="1">
      <alignment horizontal="center" vertical="center"/>
    </xf>
    <xf numFmtId="182" fontId="0" fillId="27" borderId="50" xfId="0" applyNumberFormat="1" applyFill="1" applyBorder="1" applyAlignment="1">
      <alignment horizontal="left" vertical="center"/>
    </xf>
    <xf numFmtId="180" fontId="0" fillId="27" borderId="50" xfId="0" applyNumberFormat="1" applyFill="1" applyBorder="1" applyAlignment="1">
      <alignment horizontal="center" vertical="center"/>
    </xf>
    <xf numFmtId="0" fontId="30" fillId="0" borderId="30" xfId="0" applyFont="1" applyBorder="1" applyAlignment="1">
      <alignment vertical="top" wrapText="1"/>
    </xf>
    <xf numFmtId="0" fontId="32" fillId="7" borderId="63" xfId="0" applyFont="1" applyFill="1" applyBorder="1" applyAlignment="1">
      <alignment horizontal="center" vertical="center"/>
    </xf>
    <xf numFmtId="0" fontId="5" fillId="0" borderId="63" xfId="0" applyFont="1" applyBorder="1"/>
    <xf numFmtId="0" fontId="41" fillId="0" borderId="0" xfId="0" applyFont="1" applyAlignment="1">
      <alignment wrapText="1"/>
    </xf>
    <xf numFmtId="0" fontId="41" fillId="0" borderId="0" xfId="0" applyFont="1" applyAlignment="1">
      <alignment horizontal="center"/>
    </xf>
    <xf numFmtId="9" fontId="41" fillId="0" borderId="0" xfId="0" applyNumberFormat="1" applyFont="1" applyAlignment="1">
      <alignment horizontal="center"/>
    </xf>
    <xf numFmtId="1" fontId="0" fillId="0" borderId="0" xfId="4" applyNumberFormat="1" applyFont="1" applyFill="1" applyAlignment="1">
      <alignment horizontal="center" vertical="center"/>
    </xf>
    <xf numFmtId="9" fontId="0" fillId="0" borderId="0" xfId="6" applyFont="1" applyFill="1" applyAlignment="1">
      <alignment horizontal="center" vertical="center"/>
    </xf>
    <xf numFmtId="177" fontId="0" fillId="0" borderId="0" xfId="2" applyNumberFormat="1" applyFont="1" applyFill="1" applyAlignment="1">
      <alignment horizontal="center" vertical="center"/>
    </xf>
    <xf numFmtId="0" fontId="6" fillId="0" borderId="0" xfId="0" applyFont="1" applyAlignment="1">
      <alignment horizontal="left" vertical="center" wrapText="1"/>
    </xf>
    <xf numFmtId="0" fontId="23" fillId="28" borderId="0" xfId="0" applyFont="1" applyFill="1" applyAlignment="1">
      <alignment horizontal="left" wrapText="1"/>
    </xf>
    <xf numFmtId="0" fontId="6" fillId="29" borderId="47" xfId="0" applyFont="1" applyFill="1" applyBorder="1" applyAlignment="1">
      <alignment horizontal="left" wrapText="1"/>
    </xf>
    <xf numFmtId="0" fontId="13" fillId="21" borderId="0" xfId="0" applyFont="1" applyFill="1" applyAlignment="1">
      <alignment horizontal="center" vertical="center"/>
    </xf>
    <xf numFmtId="177" fontId="12" fillId="8" borderId="62" xfId="2" applyNumberFormat="1" applyFont="1" applyFill="1" applyBorder="1" applyAlignment="1">
      <alignment horizontal="center" vertical="center"/>
    </xf>
    <xf numFmtId="177" fontId="12" fillId="8" borderId="50" xfId="2" applyNumberFormat="1" applyFont="1" applyFill="1" applyBorder="1" applyAlignment="1">
      <alignment horizontal="center" vertical="center"/>
    </xf>
    <xf numFmtId="177" fontId="12" fillId="14" borderId="59" xfId="2" applyNumberFormat="1" applyFont="1" applyFill="1" applyBorder="1" applyAlignment="1">
      <alignment horizontal="center" vertical="center"/>
    </xf>
    <xf numFmtId="0" fontId="0" fillId="14" borderId="0" xfId="0" applyFill="1" applyAlignment="1">
      <alignment horizontal="center" vertical="center"/>
    </xf>
    <xf numFmtId="1" fontId="4" fillId="0" borderId="92" xfId="0" applyNumberFormat="1" applyFont="1" applyBorder="1" applyAlignment="1">
      <alignment horizontal="left" vertical="center"/>
    </xf>
    <xf numFmtId="0" fontId="8" fillId="0" borderId="0" xfId="0" applyFont="1" applyAlignment="1">
      <alignment vertical="center" wrapText="1"/>
    </xf>
    <xf numFmtId="0" fontId="8" fillId="0" borderId="82" xfId="0" applyFont="1" applyBorder="1" applyAlignment="1">
      <alignment vertical="center" wrapText="1"/>
    </xf>
    <xf numFmtId="0" fontId="8" fillId="14" borderId="63" xfId="0" applyFont="1" applyFill="1" applyBorder="1" applyAlignment="1">
      <alignment vertical="center" wrapText="1"/>
    </xf>
    <xf numFmtId="0" fontId="8" fillId="14" borderId="59" xfId="0" applyFont="1" applyFill="1" applyBorder="1" applyAlignment="1">
      <alignment vertical="center" wrapText="1"/>
    </xf>
    <xf numFmtId="0" fontId="8" fillId="14" borderId="64" xfId="0" applyFont="1" applyFill="1" applyBorder="1" applyAlignment="1">
      <alignment vertical="center" wrapText="1"/>
    </xf>
    <xf numFmtId="0" fontId="2" fillId="0" borderId="62" xfId="0" applyFont="1" applyBorder="1" applyAlignment="1">
      <alignment horizontal="center" vertical="center"/>
    </xf>
    <xf numFmtId="179" fontId="0" fillId="0" borderId="62" xfId="4" applyNumberFormat="1" applyFont="1" applyFill="1" applyBorder="1" applyAlignment="1">
      <alignment horizontal="center" vertical="center"/>
    </xf>
    <xf numFmtId="179" fontId="0" fillId="0" borderId="50" xfId="4" applyNumberFormat="1" applyFont="1" applyFill="1" applyBorder="1" applyAlignment="1">
      <alignment horizontal="center" vertical="center"/>
    </xf>
    <xf numFmtId="0" fontId="38" fillId="21" borderId="91" xfId="0" applyFont="1" applyFill="1" applyBorder="1" applyAlignment="1">
      <alignment horizontal="center" vertical="center"/>
    </xf>
    <xf numFmtId="0" fontId="38" fillId="21" borderId="50" xfId="0" applyFont="1" applyFill="1" applyBorder="1" applyAlignment="1">
      <alignment horizontal="center" vertical="center"/>
    </xf>
    <xf numFmtId="0" fontId="0" fillId="3" borderId="59" xfId="0" applyFill="1" applyBorder="1" applyAlignment="1">
      <alignment vertical="center" wrapText="1"/>
    </xf>
    <xf numFmtId="0" fontId="0" fillId="3" borderId="64" xfId="0" applyFill="1" applyBorder="1" applyAlignment="1">
      <alignment vertical="center" wrapText="1"/>
    </xf>
    <xf numFmtId="0" fontId="8" fillId="3" borderId="63" xfId="0" applyFont="1" applyFill="1" applyBorder="1" applyAlignment="1">
      <alignment vertical="center" wrapText="1"/>
    </xf>
    <xf numFmtId="0" fontId="16" fillId="0" borderId="0" xfId="0" applyFont="1" applyAlignment="1">
      <alignment vertical="center" wrapText="1"/>
    </xf>
    <xf numFmtId="0" fontId="4" fillId="0" borderId="0" xfId="0" applyFont="1" applyAlignment="1">
      <alignment vertical="center"/>
    </xf>
    <xf numFmtId="0" fontId="30" fillId="0" borderId="67" xfId="0" applyFont="1" applyBorder="1" applyAlignment="1">
      <alignment horizontal="left" vertical="center" wrapText="1"/>
    </xf>
    <xf numFmtId="177" fontId="44" fillId="0" borderId="67" xfId="2" applyNumberFormat="1" applyFont="1" applyFill="1" applyBorder="1" applyAlignment="1">
      <alignment horizontal="center" vertical="center"/>
    </xf>
    <xf numFmtId="179" fontId="0" fillId="0" borderId="67" xfId="4" applyNumberFormat="1" applyFont="1" applyFill="1" applyBorder="1" applyAlignment="1">
      <alignment horizontal="center" vertical="center"/>
    </xf>
    <xf numFmtId="0" fontId="0" fillId="0" borderId="62" xfId="0" applyBorder="1" applyAlignment="1">
      <alignment horizontal="center" vertical="center"/>
    </xf>
    <xf numFmtId="37" fontId="0" fillId="0" borderId="67" xfId="2" applyNumberFormat="1" applyFont="1" applyBorder="1" applyAlignment="1">
      <alignment horizontal="center" vertical="center"/>
    </xf>
    <xf numFmtId="37" fontId="0" fillId="0" borderId="62" xfId="2" applyNumberFormat="1" applyFont="1" applyBorder="1" applyAlignment="1">
      <alignment horizontal="center" vertical="center"/>
    </xf>
    <xf numFmtId="2" fontId="0" fillId="0" borderId="47" xfId="0" quotePrefix="1" applyNumberFormat="1" applyBorder="1" applyAlignment="1">
      <alignment horizontal="center" vertical="center"/>
    </xf>
    <xf numFmtId="0" fontId="0" fillId="32" borderId="59" xfId="0" applyFill="1" applyBorder="1" applyAlignment="1">
      <alignment vertical="center" wrapText="1"/>
    </xf>
    <xf numFmtId="0" fontId="0" fillId="32" borderId="64" xfId="0" applyFill="1" applyBorder="1" applyAlignment="1">
      <alignment vertical="center" wrapText="1"/>
    </xf>
    <xf numFmtId="0" fontId="53" fillId="31" borderId="63" xfId="0" applyFont="1" applyFill="1" applyBorder="1" applyAlignment="1">
      <alignment vertical="center" wrapText="1"/>
    </xf>
    <xf numFmtId="0" fontId="53" fillId="33" borderId="63" xfId="0" applyFont="1" applyFill="1" applyBorder="1" applyAlignment="1">
      <alignment vertical="center" wrapText="1"/>
    </xf>
    <xf numFmtId="0" fontId="0" fillId="34" borderId="59" xfId="0" applyFill="1" applyBorder="1" applyAlignment="1">
      <alignment vertical="center" wrapText="1"/>
    </xf>
    <xf numFmtId="0" fontId="0" fillId="34" borderId="64" xfId="0" applyFill="1" applyBorder="1" applyAlignment="1">
      <alignment vertical="center" wrapText="1"/>
    </xf>
    <xf numFmtId="0" fontId="12" fillId="14" borderId="60" xfId="4" applyNumberFormat="1" applyFont="1" applyFill="1" applyBorder="1" applyAlignment="1">
      <alignment horizontal="center" vertical="center" wrapText="1"/>
    </xf>
    <xf numFmtId="0" fontId="30" fillId="14" borderId="82" xfId="0" applyFont="1" applyFill="1" applyBorder="1" applyAlignment="1">
      <alignment horizontal="left" vertical="center" wrapText="1"/>
    </xf>
    <xf numFmtId="0" fontId="16" fillId="0" borderId="47" xfId="0" applyFont="1" applyBorder="1" applyAlignment="1">
      <alignment horizontal="center" vertical="center" wrapText="1"/>
    </xf>
    <xf numFmtId="1" fontId="16" fillId="0" borderId="47" xfId="0" applyNumberFormat="1" applyFont="1" applyBorder="1" applyAlignment="1">
      <alignment horizontal="center" vertical="center" wrapText="1"/>
    </xf>
    <xf numFmtId="0" fontId="34" fillId="14" borderId="63" xfId="0" applyFont="1" applyFill="1" applyBorder="1" applyAlignment="1">
      <alignment horizontal="left"/>
    </xf>
    <xf numFmtId="1" fontId="4" fillId="14" borderId="59" xfId="0" applyNumberFormat="1" applyFont="1" applyFill="1" applyBorder="1" applyAlignment="1">
      <alignment horizontal="center" vertical="center" wrapText="1"/>
    </xf>
    <xf numFmtId="172" fontId="4" fillId="14" borderId="59" xfId="0" applyNumberFormat="1" applyFont="1" applyFill="1" applyBorder="1" applyAlignment="1">
      <alignment horizontal="center" vertical="center" wrapText="1"/>
    </xf>
    <xf numFmtId="177" fontId="16" fillId="14" borderId="59" xfId="2" applyNumberFormat="1" applyFont="1" applyFill="1" applyBorder="1" applyAlignment="1">
      <alignment horizontal="center" vertical="center" wrapText="1"/>
    </xf>
    <xf numFmtId="174" fontId="4" fillId="14" borderId="59" xfId="0" applyNumberFormat="1" applyFont="1" applyFill="1" applyBorder="1" applyAlignment="1">
      <alignment horizontal="center" vertical="center" wrapText="1"/>
    </xf>
    <xf numFmtId="179" fontId="4" fillId="14" borderId="59" xfId="0" applyNumberFormat="1" applyFont="1" applyFill="1" applyBorder="1" applyAlignment="1">
      <alignment horizontal="center" vertical="center" wrapText="1"/>
    </xf>
    <xf numFmtId="0" fontId="0" fillId="14" borderId="59" xfId="0" applyFill="1" applyBorder="1"/>
    <xf numFmtId="0" fontId="0" fillId="14" borderId="64" xfId="0" applyFill="1" applyBorder="1" applyAlignment="1">
      <alignment horizontal="center"/>
    </xf>
    <xf numFmtId="0" fontId="31" fillId="5" borderId="82" xfId="0" applyFont="1" applyFill="1" applyBorder="1" applyAlignment="1">
      <alignment horizontal="left" vertical="center"/>
    </xf>
    <xf numFmtId="0" fontId="13" fillId="5" borderId="83" xfId="0" applyFont="1" applyFill="1" applyBorder="1" applyAlignment="1">
      <alignment horizontal="center" vertical="center" wrapText="1"/>
    </xf>
    <xf numFmtId="172" fontId="0" fillId="5" borderId="83" xfId="0" applyNumberFormat="1" applyFill="1" applyBorder="1" applyAlignment="1">
      <alignment horizontal="center" vertical="center"/>
    </xf>
    <xf numFmtId="1" fontId="0" fillId="5" borderId="83" xfId="4" applyNumberFormat="1" applyFont="1" applyFill="1" applyBorder="1" applyAlignment="1">
      <alignment horizontal="center" vertical="center"/>
    </xf>
    <xf numFmtId="177" fontId="12" fillId="5" borderId="83" xfId="2" applyNumberFormat="1" applyFont="1" applyFill="1" applyBorder="1" applyAlignment="1">
      <alignment vertical="center"/>
    </xf>
    <xf numFmtId="174" fontId="0" fillId="5" borderId="83" xfId="6" applyNumberFormat="1" applyFont="1" applyFill="1" applyBorder="1" applyAlignment="1">
      <alignment horizontal="center" vertical="center"/>
    </xf>
    <xf numFmtId="179" fontId="0" fillId="5" borderId="83" xfId="0" applyNumberFormat="1" applyFill="1" applyBorder="1" applyAlignment="1">
      <alignment horizontal="center" vertical="center"/>
    </xf>
    <xf numFmtId="0" fontId="0" fillId="5" borderId="83" xfId="0" applyFill="1" applyBorder="1"/>
    <xf numFmtId="0" fontId="0" fillId="5" borderId="84" xfId="0" applyFill="1" applyBorder="1" applyAlignment="1">
      <alignment horizontal="center"/>
    </xf>
    <xf numFmtId="0" fontId="30" fillId="8" borderId="89" xfId="0" applyFont="1" applyFill="1" applyBorder="1" applyAlignment="1">
      <alignment vertical="center" wrapText="1"/>
    </xf>
    <xf numFmtId="0" fontId="30" fillId="8" borderId="71" xfId="0" applyFont="1" applyFill="1" applyBorder="1" applyAlignment="1">
      <alignment vertical="center" wrapText="1"/>
    </xf>
    <xf numFmtId="0" fontId="0" fillId="24" borderId="47" xfId="0" applyFill="1" applyBorder="1" applyAlignment="1">
      <alignment horizontal="left" vertical="center" wrapText="1"/>
    </xf>
    <xf numFmtId="1" fontId="0" fillId="24" borderId="47" xfId="4" applyNumberFormat="1" applyFont="1" applyFill="1" applyBorder="1" applyAlignment="1">
      <alignment horizontal="center" vertical="center"/>
    </xf>
    <xf numFmtId="172" fontId="9" fillId="24" borderId="47" xfId="2" applyNumberFormat="1" applyFont="1" applyFill="1" applyBorder="1" applyAlignment="1">
      <alignment horizontal="center" vertical="center" wrapText="1"/>
    </xf>
    <xf numFmtId="9" fontId="0" fillId="24" borderId="47" xfId="6" applyFont="1" applyFill="1" applyBorder="1" applyAlignment="1">
      <alignment horizontal="center" vertical="center"/>
    </xf>
    <xf numFmtId="181" fontId="8" fillId="24" borderId="47" xfId="2" applyNumberFormat="1" applyFont="1" applyFill="1" applyBorder="1" applyAlignment="1">
      <alignment horizontal="center" vertical="center"/>
    </xf>
    <xf numFmtId="174" fontId="0" fillId="24" borderId="47" xfId="0" applyNumberFormat="1" applyFill="1" applyBorder="1" applyAlignment="1">
      <alignment horizontal="center" vertical="center"/>
    </xf>
    <xf numFmtId="180" fontId="0" fillId="24" borderId="47" xfId="4" applyNumberFormat="1" applyFont="1" applyFill="1" applyBorder="1" applyAlignment="1">
      <alignment horizontal="center" vertical="center"/>
    </xf>
    <xf numFmtId="182" fontId="0" fillId="24" borderId="47" xfId="0" applyNumberFormat="1" applyFill="1" applyBorder="1" applyAlignment="1">
      <alignment horizontal="center" vertical="center"/>
    </xf>
    <xf numFmtId="180" fontId="0" fillId="24" borderId="47" xfId="0" applyNumberFormat="1" applyFill="1" applyBorder="1" applyAlignment="1">
      <alignment horizontal="center" vertical="center"/>
    </xf>
    <xf numFmtId="0" fontId="0" fillId="24" borderId="62" xfId="0" applyFill="1" applyBorder="1" applyAlignment="1">
      <alignment horizontal="left" vertical="center" wrapText="1"/>
    </xf>
    <xf numFmtId="1" fontId="0" fillId="24" borderId="62" xfId="4" applyNumberFormat="1" applyFont="1" applyFill="1" applyBorder="1" applyAlignment="1">
      <alignment horizontal="center" vertical="center"/>
    </xf>
    <xf numFmtId="172" fontId="9" fillId="24" borderId="62" xfId="2" applyNumberFormat="1" applyFont="1" applyFill="1" applyBorder="1" applyAlignment="1">
      <alignment horizontal="center" vertical="center" wrapText="1"/>
    </xf>
    <xf numFmtId="9" fontId="0" fillId="24" borderId="62" xfId="6" applyFont="1" applyFill="1" applyBorder="1" applyAlignment="1">
      <alignment horizontal="center" vertical="center"/>
    </xf>
    <xf numFmtId="181" fontId="8" fillId="24" borderId="62" xfId="2" applyNumberFormat="1" applyFont="1" applyFill="1" applyBorder="1" applyAlignment="1">
      <alignment horizontal="center" vertical="center"/>
    </xf>
    <xf numFmtId="174" fontId="0" fillId="24" borderId="62" xfId="0" applyNumberFormat="1" applyFill="1" applyBorder="1" applyAlignment="1">
      <alignment horizontal="center" vertical="center"/>
    </xf>
    <xf numFmtId="180" fontId="0" fillId="24" borderId="62" xfId="4" applyNumberFormat="1" applyFont="1" applyFill="1" applyBorder="1" applyAlignment="1">
      <alignment horizontal="center" vertical="center"/>
    </xf>
    <xf numFmtId="182" fontId="0" fillId="24" borderId="62" xfId="0" applyNumberFormat="1" applyFill="1" applyBorder="1" applyAlignment="1">
      <alignment horizontal="center" vertical="center"/>
    </xf>
    <xf numFmtId="180" fontId="0" fillId="24" borderId="62" xfId="0" applyNumberFormat="1" applyFill="1" applyBorder="1" applyAlignment="1">
      <alignment horizontal="center" vertical="center"/>
    </xf>
    <xf numFmtId="0" fontId="0" fillId="24" borderId="67" xfId="0" applyFill="1" applyBorder="1" applyAlignment="1">
      <alignment horizontal="left" vertical="center" wrapText="1"/>
    </xf>
    <xf numFmtId="1" fontId="0" fillId="24" borderId="67" xfId="4" applyNumberFormat="1" applyFont="1" applyFill="1" applyBorder="1" applyAlignment="1">
      <alignment horizontal="center" vertical="center"/>
    </xf>
    <xf numFmtId="172" fontId="9" fillId="24" borderId="67" xfId="2" applyNumberFormat="1" applyFont="1" applyFill="1" applyBorder="1" applyAlignment="1">
      <alignment horizontal="center" vertical="center" wrapText="1"/>
    </xf>
    <xf numFmtId="9" fontId="0" fillId="24" borderId="67" xfId="6" applyFont="1" applyFill="1" applyBorder="1" applyAlignment="1">
      <alignment horizontal="center" vertical="center"/>
    </xf>
    <xf numFmtId="181" fontId="8" fillId="24" borderId="67" xfId="2" applyNumberFormat="1" applyFont="1" applyFill="1" applyBorder="1" applyAlignment="1">
      <alignment horizontal="center" vertical="center"/>
    </xf>
    <xf numFmtId="174" fontId="0" fillId="24" borderId="67" xfId="0" applyNumberFormat="1" applyFill="1" applyBorder="1" applyAlignment="1">
      <alignment horizontal="center" vertical="center"/>
    </xf>
    <xf numFmtId="180" fontId="0" fillId="24" borderId="67" xfId="4" applyNumberFormat="1" applyFont="1" applyFill="1" applyBorder="1" applyAlignment="1">
      <alignment horizontal="center" vertical="center"/>
    </xf>
    <xf numFmtId="182" fontId="0" fillId="24" borderId="67" xfId="0" applyNumberFormat="1" applyFill="1" applyBorder="1" applyAlignment="1">
      <alignment horizontal="center" vertical="center"/>
    </xf>
    <xf numFmtId="180" fontId="0" fillId="24" borderId="67" xfId="0" applyNumberFormat="1" applyFill="1" applyBorder="1" applyAlignment="1">
      <alignment horizontal="center" vertical="center"/>
    </xf>
    <xf numFmtId="0" fontId="38" fillId="21" borderId="47" xfId="0" applyFont="1" applyFill="1" applyBorder="1" applyAlignment="1">
      <alignment horizontal="center" vertical="center" wrapText="1"/>
    </xf>
    <xf numFmtId="0" fontId="30" fillId="24" borderId="67" xfId="0" applyFont="1" applyFill="1" applyBorder="1" applyAlignment="1">
      <alignment vertical="center" wrapText="1"/>
    </xf>
    <xf numFmtId="0" fontId="30" fillId="24" borderId="71" xfId="0" applyFont="1" applyFill="1" applyBorder="1" applyAlignment="1">
      <alignment vertical="center" wrapText="1"/>
    </xf>
    <xf numFmtId="1" fontId="0" fillId="24" borderId="72" xfId="4" applyNumberFormat="1" applyFont="1" applyFill="1" applyBorder="1" applyAlignment="1">
      <alignment horizontal="center" vertical="center"/>
    </xf>
    <xf numFmtId="0" fontId="30" fillId="24" borderId="89" xfId="0" applyFont="1" applyFill="1" applyBorder="1" applyAlignment="1">
      <alignment vertical="center" wrapText="1"/>
    </xf>
    <xf numFmtId="1" fontId="0" fillId="24" borderId="71" xfId="4" applyNumberFormat="1" applyFont="1" applyFill="1" applyBorder="1" applyAlignment="1">
      <alignment horizontal="center" vertical="center"/>
    </xf>
    <xf numFmtId="9" fontId="0" fillId="24" borderId="71" xfId="6" applyFont="1" applyFill="1" applyBorder="1" applyAlignment="1">
      <alignment horizontal="center" vertical="center"/>
    </xf>
    <xf numFmtId="0" fontId="30" fillId="24" borderId="47" xfId="0" applyFont="1" applyFill="1" applyBorder="1" applyAlignment="1">
      <alignment vertical="center" wrapText="1"/>
    </xf>
    <xf numFmtId="172" fontId="9" fillId="24" borderId="71" xfId="2" applyNumberFormat="1" applyFont="1" applyFill="1" applyBorder="1" applyAlignment="1">
      <alignment horizontal="center" vertical="center" wrapText="1"/>
    </xf>
    <xf numFmtId="0" fontId="30" fillId="11" borderId="63" xfId="0" applyFont="1" applyFill="1" applyBorder="1" applyAlignment="1">
      <alignment vertical="center" wrapText="1"/>
    </xf>
    <xf numFmtId="0" fontId="0" fillId="0" borderId="59" xfId="0" applyBorder="1" applyAlignment="1">
      <alignment vertical="center"/>
    </xf>
    <xf numFmtId="0" fontId="0" fillId="0" borderId="64" xfId="0" applyBorder="1" applyAlignment="1">
      <alignment vertical="center"/>
    </xf>
    <xf numFmtId="0" fontId="30" fillId="11" borderId="77" xfId="0" applyFont="1" applyFill="1" applyBorder="1" applyAlignment="1">
      <alignment vertical="center" wrapText="1"/>
    </xf>
    <xf numFmtId="0" fontId="0" fillId="0" borderId="78" xfId="0" applyBorder="1" applyAlignment="1">
      <alignment vertical="center" wrapText="1"/>
    </xf>
    <xf numFmtId="0" fontId="0" fillId="0" borderId="79" xfId="0" applyBorder="1" applyAlignment="1">
      <alignment vertical="center" wrapText="1"/>
    </xf>
    <xf numFmtId="0" fontId="30" fillId="11" borderId="93" xfId="0" applyFont="1" applyFill="1" applyBorder="1" applyAlignment="1">
      <alignment vertical="center" wrapText="1"/>
    </xf>
    <xf numFmtId="0" fontId="0" fillId="0" borderId="94" xfId="0" applyBorder="1" applyAlignment="1">
      <alignment vertical="center" wrapText="1"/>
    </xf>
    <xf numFmtId="0" fontId="0" fillId="0" borderId="95" xfId="0" applyBorder="1" applyAlignment="1">
      <alignment vertical="center" wrapText="1"/>
    </xf>
    <xf numFmtId="0" fontId="30" fillId="11" borderId="86" xfId="0" applyFont="1" applyFill="1" applyBorder="1" applyAlignment="1">
      <alignment vertical="center" wrapText="1"/>
    </xf>
    <xf numFmtId="0" fontId="0" fillId="0" borderId="87" xfId="0" applyBorder="1" applyAlignment="1">
      <alignment vertical="center" wrapText="1"/>
    </xf>
    <xf numFmtId="0" fontId="0" fillId="0" borderId="88" xfId="0" applyBorder="1" applyAlignment="1">
      <alignment vertical="center" wrapText="1"/>
    </xf>
    <xf numFmtId="0" fontId="30" fillId="11" borderId="63" xfId="0" applyFont="1" applyFill="1" applyBorder="1" applyAlignment="1">
      <alignment horizontal="left" vertical="center" wrapText="1"/>
    </xf>
    <xf numFmtId="0" fontId="30" fillId="11" borderId="59" xfId="0" applyFont="1" applyFill="1" applyBorder="1" applyAlignment="1">
      <alignment horizontal="left" vertical="center" wrapText="1"/>
    </xf>
    <xf numFmtId="0" fontId="30" fillId="11" borderId="64" xfId="0" applyFont="1" applyFill="1" applyBorder="1" applyAlignment="1">
      <alignment horizontal="left" vertical="center" wrapText="1"/>
    </xf>
    <xf numFmtId="0" fontId="30" fillId="11" borderId="60" xfId="0" applyFont="1" applyFill="1" applyBorder="1" applyAlignment="1">
      <alignment vertical="center" wrapText="1"/>
    </xf>
    <xf numFmtId="0" fontId="30" fillId="11" borderId="74" xfId="0" applyFont="1" applyFill="1" applyBorder="1" applyAlignment="1">
      <alignment vertical="center" wrapText="1"/>
    </xf>
    <xf numFmtId="0" fontId="30" fillId="11" borderId="61" xfId="0" applyFont="1" applyFill="1" applyBorder="1" applyAlignment="1">
      <alignment vertical="center" wrapText="1"/>
    </xf>
    <xf numFmtId="0" fontId="0" fillId="14" borderId="90" xfId="0" applyFill="1" applyBorder="1" applyAlignment="1">
      <alignment horizontal="center" vertical="center"/>
    </xf>
    <xf numFmtId="0" fontId="0" fillId="14" borderId="78" xfId="0" applyFill="1" applyBorder="1" applyAlignment="1">
      <alignment horizontal="center" vertical="center"/>
    </xf>
    <xf numFmtId="0" fontId="0" fillId="14" borderId="72" xfId="0" applyFill="1" applyBorder="1" applyAlignment="1">
      <alignment horizontal="center" vertical="center"/>
    </xf>
    <xf numFmtId="0" fontId="46" fillId="11" borderId="77" xfId="0" applyFont="1" applyFill="1" applyBorder="1" applyAlignment="1">
      <alignment vertical="center" wrapText="1"/>
    </xf>
    <xf numFmtId="0" fontId="53" fillId="11" borderId="77" xfId="0" applyFont="1" applyFill="1" applyBorder="1" applyAlignment="1">
      <alignment vertical="center" wrapText="1"/>
    </xf>
    <xf numFmtId="0" fontId="30" fillId="11" borderId="93" xfId="0" applyFont="1" applyFill="1" applyBorder="1" applyAlignment="1">
      <alignment horizontal="left" vertical="center" wrapText="1"/>
    </xf>
    <xf numFmtId="0" fontId="30" fillId="11" borderId="94" xfId="0" applyFont="1" applyFill="1" applyBorder="1" applyAlignment="1">
      <alignment horizontal="left" vertical="center" wrapText="1"/>
    </xf>
    <xf numFmtId="0" fontId="30" fillId="11" borderId="95" xfId="0" applyFont="1" applyFill="1" applyBorder="1" applyAlignment="1">
      <alignment horizontal="left" vertical="center" wrapText="1"/>
    </xf>
    <xf numFmtId="0" fontId="53" fillId="11" borderId="86" xfId="0" applyFont="1" applyFill="1" applyBorder="1" applyAlignment="1">
      <alignment vertical="center" wrapText="1"/>
    </xf>
    <xf numFmtId="0" fontId="0" fillId="0" borderId="74" xfId="0" applyBorder="1" applyAlignment="1">
      <alignment vertical="center"/>
    </xf>
    <xf numFmtId="0" fontId="0" fillId="0" borderId="61" xfId="0" applyBorder="1" applyAlignment="1">
      <alignment vertical="center"/>
    </xf>
    <xf numFmtId="0" fontId="39" fillId="13" borderId="63" xfId="0" applyFont="1" applyFill="1" applyBorder="1" applyAlignment="1">
      <alignment horizontal="left"/>
    </xf>
    <xf numFmtId="0" fontId="40" fillId="13" borderId="59" xfId="0" applyFont="1" applyFill="1" applyBorder="1" applyAlignment="1">
      <alignment horizontal="left"/>
    </xf>
    <xf numFmtId="0" fontId="40" fillId="13" borderId="64" xfId="0" applyFont="1" applyFill="1" applyBorder="1" applyAlignment="1">
      <alignment horizontal="left"/>
    </xf>
    <xf numFmtId="0" fontId="31" fillId="5" borderId="63" xfId="0" applyFont="1" applyFill="1" applyBorder="1" applyAlignment="1">
      <alignment horizontal="left" vertical="center"/>
    </xf>
    <xf numFmtId="0" fontId="0" fillId="0" borderId="59" xfId="0" applyBorder="1" applyAlignment="1">
      <alignment vertical="center" wrapText="1"/>
    </xf>
    <xf numFmtId="0" fontId="0" fillId="0" borderId="64" xfId="0" applyBorder="1" applyAlignment="1">
      <alignment vertical="center" wrapText="1"/>
    </xf>
    <xf numFmtId="0" fontId="30" fillId="11" borderId="80" xfId="0" applyFont="1" applyFill="1" applyBorder="1" applyAlignment="1">
      <alignment vertical="center" wrapText="1"/>
    </xf>
    <xf numFmtId="0" fontId="0" fillId="0" borderId="0" xfId="0" applyAlignment="1">
      <alignment vertical="center" wrapText="1"/>
    </xf>
    <xf numFmtId="0" fontId="0" fillId="0" borderId="81" xfId="0" applyBorder="1" applyAlignment="1">
      <alignment vertical="center" wrapText="1"/>
    </xf>
    <xf numFmtId="0" fontId="24" fillId="0" borderId="0" xfId="0" applyFont="1" applyAlignment="1">
      <alignment horizontal="center" wrapText="1"/>
    </xf>
    <xf numFmtId="0" fontId="30" fillId="11" borderId="47" xfId="0" applyFont="1" applyFill="1" applyBorder="1" applyAlignment="1">
      <alignment vertical="center" wrapText="1"/>
    </xf>
    <xf numFmtId="0" fontId="30" fillId="11" borderId="47" xfId="0" applyFont="1" applyFill="1" applyBorder="1" applyAlignment="1">
      <alignment vertical="center"/>
    </xf>
    <xf numFmtId="0" fontId="41" fillId="11" borderId="47" xfId="0" applyFont="1" applyFill="1" applyBorder="1" applyAlignment="1">
      <alignment vertical="top" wrapText="1"/>
    </xf>
    <xf numFmtId="0" fontId="30" fillId="11" borderId="47" xfId="0" applyFont="1" applyFill="1" applyBorder="1" applyAlignment="1">
      <alignment vertical="top" wrapText="1"/>
    </xf>
    <xf numFmtId="0" fontId="30" fillId="11" borderId="63" xfId="0" applyFont="1" applyFill="1" applyBorder="1" applyAlignment="1">
      <alignment vertical="center"/>
    </xf>
    <xf numFmtId="0" fontId="31" fillId="5" borderId="63" xfId="0" applyFont="1" applyFill="1" applyBorder="1" applyAlignment="1">
      <alignment horizontal="left" vertical="center" wrapText="1"/>
    </xf>
    <xf numFmtId="0" fontId="0" fillId="0" borderId="47" xfId="0" applyBorder="1" applyAlignment="1">
      <alignment vertical="top"/>
    </xf>
    <xf numFmtId="0" fontId="23" fillId="22" borderId="67" xfId="0" applyFont="1" applyFill="1" applyBorder="1" applyAlignment="1">
      <alignment horizontal="center" vertical="center"/>
    </xf>
    <xf numFmtId="1" fontId="5" fillId="7" borderId="67" xfId="0" applyNumberFormat="1" applyFont="1" applyFill="1" applyBorder="1" applyAlignment="1">
      <alignment horizontal="center" vertical="center" wrapText="1"/>
    </xf>
    <xf numFmtId="0" fontId="0" fillId="7" borderId="67" xfId="0" applyFill="1" applyBorder="1" applyAlignment="1">
      <alignment vertical="center" wrapText="1"/>
    </xf>
    <xf numFmtId="1" fontId="5" fillId="18" borderId="82" xfId="0" applyNumberFormat="1" applyFont="1" applyFill="1" applyBorder="1" applyAlignment="1">
      <alignment horizontal="center" vertical="center" wrapText="1"/>
    </xf>
    <xf numFmtId="0" fontId="0" fillId="0" borderId="83" xfId="0" applyBorder="1" applyAlignment="1">
      <alignment vertical="center" wrapText="1"/>
    </xf>
    <xf numFmtId="0" fontId="0" fillId="0" borderId="84" xfId="0" applyBorder="1" applyAlignment="1">
      <alignment vertical="center" wrapText="1"/>
    </xf>
    <xf numFmtId="0" fontId="0" fillId="3" borderId="63" xfId="0" applyFill="1" applyBorder="1" applyAlignment="1">
      <alignment horizontal="left" vertical="top" wrapText="1"/>
    </xf>
    <xf numFmtId="0" fontId="0" fillId="0" borderId="59" xfId="0" applyBorder="1" applyAlignment="1">
      <alignment vertical="top"/>
    </xf>
    <xf numFmtId="0" fontId="0" fillId="0" borderId="64" xfId="0" applyBorder="1" applyAlignment="1">
      <alignment vertical="top"/>
    </xf>
    <xf numFmtId="0" fontId="0" fillId="3" borderId="63" xfId="0" applyFill="1" applyBorder="1" applyAlignment="1">
      <alignment horizontal="left" vertical="center" wrapText="1"/>
    </xf>
    <xf numFmtId="0" fontId="6" fillId="16" borderId="63" xfId="0" applyFont="1" applyFill="1" applyBorder="1" applyAlignment="1">
      <alignment horizontal="left" vertical="center" wrapText="1"/>
    </xf>
    <xf numFmtId="0" fontId="8" fillId="3" borderId="63" xfId="0" applyFont="1" applyFill="1" applyBorder="1" applyAlignment="1">
      <alignment horizontal="left" vertical="top" wrapText="1"/>
    </xf>
    <xf numFmtId="0" fontId="0" fillId="3" borderId="59" xfId="0" applyFill="1" applyBorder="1" applyAlignment="1">
      <alignment vertical="top" wrapText="1"/>
    </xf>
    <xf numFmtId="0" fontId="0" fillId="3" borderId="64" xfId="0" applyFill="1" applyBorder="1" applyAlignment="1">
      <alignment vertical="top" wrapText="1"/>
    </xf>
    <xf numFmtId="0" fontId="30" fillId="30" borderId="63" xfId="0" applyFont="1" applyFill="1" applyBorder="1" applyAlignment="1">
      <alignment vertical="center"/>
    </xf>
    <xf numFmtId="0" fontId="0" fillId="3" borderId="59" xfId="0" applyFill="1" applyBorder="1" applyAlignment="1">
      <alignment vertical="center"/>
    </xf>
    <xf numFmtId="0" fontId="0" fillId="3" borderId="64" xfId="0" applyFill="1" applyBorder="1" applyAlignment="1">
      <alignment vertical="center"/>
    </xf>
    <xf numFmtId="0" fontId="4" fillId="22" borderId="67" xfId="0" applyFont="1" applyFill="1" applyBorder="1" applyAlignment="1">
      <alignment horizontal="center" wrapText="1"/>
    </xf>
    <xf numFmtId="0" fontId="54" fillId="11" borderId="77" xfId="0" applyFont="1" applyFill="1" applyBorder="1" applyAlignment="1">
      <alignment vertical="center" wrapText="1"/>
    </xf>
    <xf numFmtId="0" fontId="55" fillId="0" borderId="78" xfId="0" applyFont="1" applyBorder="1" applyAlignment="1">
      <alignment vertical="center" wrapText="1"/>
    </xf>
    <xf numFmtId="0" fontId="55" fillId="0" borderId="79" xfId="0" applyFont="1" applyBorder="1" applyAlignment="1">
      <alignment vertical="center" wrapText="1"/>
    </xf>
    <xf numFmtId="0" fontId="8" fillId="19" borderId="63" xfId="0" applyFont="1" applyFill="1" applyBorder="1" applyAlignment="1">
      <alignment horizontal="left" vertical="center" wrapText="1"/>
    </xf>
    <xf numFmtId="0" fontId="0" fillId="19" borderId="59" xfId="0" applyFill="1" applyBorder="1" applyAlignment="1">
      <alignment vertical="center" wrapText="1"/>
    </xf>
    <xf numFmtId="0" fontId="0" fillId="19" borderId="64" xfId="0" applyFill="1" applyBorder="1" applyAlignment="1">
      <alignment vertical="center" wrapText="1"/>
    </xf>
    <xf numFmtId="0" fontId="0" fillId="0" borderId="0" xfId="0" applyAlignment="1">
      <alignment horizontal="center"/>
    </xf>
    <xf numFmtId="43" fontId="12" fillId="0" borderId="0" xfId="2" applyFont="1" applyFill="1" applyAlignment="1">
      <alignment horizontal="center" vertical="center"/>
    </xf>
    <xf numFmtId="43" fontId="12" fillId="0" borderId="83" xfId="2" applyFont="1" applyFill="1" applyBorder="1" applyAlignment="1">
      <alignment horizontal="center" vertical="center"/>
    </xf>
    <xf numFmtId="0" fontId="23" fillId="0" borderId="0" xfId="0" applyFont="1" applyAlignment="1">
      <alignment horizontal="center" vertical="center" wrapText="1"/>
    </xf>
    <xf numFmtId="0" fontId="8" fillId="3" borderId="63" xfId="0" applyFont="1" applyFill="1" applyBorder="1" applyAlignment="1">
      <alignment vertical="center" wrapText="1"/>
    </xf>
    <xf numFmtId="0" fontId="0" fillId="0" borderId="47" xfId="0" applyBorder="1" applyAlignment="1">
      <alignment horizontal="left" vertical="center" wrapText="1"/>
    </xf>
    <xf numFmtId="0" fontId="0" fillId="0" borderId="62" xfId="0" applyBorder="1" applyAlignment="1">
      <alignment horizontal="left" vertical="center" wrapText="1"/>
    </xf>
    <xf numFmtId="0" fontId="0" fillId="0" borderId="50" xfId="0" applyBorder="1" applyAlignment="1">
      <alignment horizontal="left" vertical="center" wrapText="1"/>
    </xf>
  </cellXfs>
  <cellStyles count="9">
    <cellStyle name="Comma" xfId="2" builtinId="3"/>
    <cellStyle name="Currency" xfId="1" builtinId="4"/>
    <cellStyle name="Currency 2" xfId="8" xr:uid="{60D67A0A-891F-481D-BC04-613993E0912E}"/>
    <cellStyle name="Komma 2" xfId="4" xr:uid="{CFB219E7-52AB-4557-A299-F0F5F6D477E4}"/>
    <cellStyle name="Normal" xfId="0" builtinId="0"/>
    <cellStyle name="Normal 2" xfId="7" xr:uid="{D92208C8-F675-4E26-8960-F70CF210332B}"/>
    <cellStyle name="Percent" xfId="6" builtinId="5"/>
    <cellStyle name="Standard 2 11" xfId="5" xr:uid="{6C94A204-91AC-4BC9-88EA-BF8B17C88BDD}"/>
    <cellStyle name="Standard 5" xfId="3" xr:uid="{5E084842-9E55-42E9-BE7A-45B5461BF97A}"/>
  </cellStyles>
  <dxfs count="9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E2001A"/>
      <color rgb="FFCA0538"/>
      <color rgb="FF4A4EED"/>
      <color rgb="FF2E3092"/>
      <color rgb="FF009A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5543550</xdr:colOff>
      <xdr:row>17</xdr:row>
      <xdr:rowOff>184150</xdr:rowOff>
    </xdr:to>
    <xdr:sp macro="" textlink="">
      <xdr:nvSpPr>
        <xdr:cNvPr id="68616" name="AutoShape 8">
          <a:extLst>
            <a:ext uri="{FF2B5EF4-FFF2-40B4-BE49-F238E27FC236}">
              <a16:creationId xmlns:a16="http://schemas.microsoft.com/office/drawing/2014/main" id="{DAE4A1AB-84C1-B093-5FB8-C134CA314D2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Christina Giordano Olsen" id="{8162122B-A0AB-4A7A-AB05-BEBC1F11E790}" userId="cgo@ellab.com" providerId="PeoplePicker"/>
  <person displayName="Christina Giordano Olsen" id="{A86D4E69-B409-480F-BC43-4F343B160E5A}" userId="S::cgo@ellab.com::27af2493-c95b-47aa-b539-29097e282e0c" providerId="AD"/>
  <person displayName="Eileen L. Schultz" id="{58C99569-DB14-46F2-BCA7-D6A0A5CCA31F}" userId="S::els@ellab.com::613a0505-7264-4e70-872e-aa268ec02829" providerId="AD"/>
  <person displayName="Jason Daoust" id="{E7089E40-511C-4342-B138-8FDFAA79FA92}" userId="S::jda@ellab.com::4f35f1d3-4151-4c6d-8a1e-d90f6ca4598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 dT="2024-07-04T12:57:16.83" personId="{A86D4E69-B409-480F-BC43-4F343B160E5A}" id="{D4C9AC74-67FA-4810-BFFE-4EA466F69AAE}">
    <text xml:space="preserve">This will require support from headquarters, in terms of on site training (mandatory). The training can vary from 1 day to a full week - currently we do not have the ressources to do this. We have two Ellab employees (Cyrille &amp; Lasse) who can do this, which is not sufficient for global roll out. We are only selling this to a limited customer base - this is assessed individually by filling out technical criteria for a complete calibration set up, and this will demand at least two employees, dryblock, ETS and mandatory training. I do not consider this factory calibration interface box as part of our pricelist, it is to risky to promote like this (in a annual pricelist). Currently we have 20 locations who has Calsuite. </text>
  </threadedComment>
  <threadedComment ref="B16" dT="2024-07-31T12:19:11.65" personId="{E7089E40-511C-4342-B138-8FDFAA79FA92}" id="{9C056186-CE5A-490D-BBAE-1E46D476492F}">
    <text>This needs to be different than the click fees of TSP. TVP click fees should be significantly less since TVP calibrations are typically 1/3 the cost of TSP.</text>
  </threadedComment>
  <threadedComment ref="B23" dT="2024-07-31T11:35:20.30" personId="{A86D4E69-B409-480F-BC43-4F343B160E5A}" id="{9B27C2CD-9309-4274-BFFE-AE767C1FA438}">
    <text xml:space="preserve">Maybe add "CO2" </text>
  </threadedComment>
  <threadedComment ref="B24" dT="2024-07-03T11:42:41.73" personId="{A86D4E69-B409-480F-BC43-4F343B160E5A}" id="{9359C21D-A040-40FD-8394-8D15AB69E12E}">
    <text xml:space="preserve">I need to understand what this is?? </text>
  </threadedComment>
  <threadedComment ref="B24" dT="2024-07-09T15:39:50.94" personId="{E7089E40-511C-4342-B138-8FDFAA79FA92}" id="{01EE733B-6590-400E-AD6C-FBFEE19C02C1}" parentId="{9359C21D-A040-40FD-8394-8D15AB69E12E}">
    <text xml:space="preserve">Replacement CO2 Smart USB with cable. We will need these as replacement items. </text>
  </threadedComment>
  <threadedComment ref="B25" dT="2024-07-31T11:19:54.29" personId="{A86D4E69-B409-480F-BC43-4F343B160E5A}" id="{E681F099-8054-46C3-AA8F-74F6E8087AC5}">
    <text xml:space="preserve">Please note: Calibration is needed  with the old sensor, if this is replaced. </text>
  </threadedComment>
  <threadedComment ref="C82" dT="2024-08-30T08:53:41.06" personId="{58C99569-DB14-46F2-BCA7-D6A0A5CCA31F}" id="{41063C96-3F13-4576-9620-DE74D20F1B65}">
    <text>@Christina Giordano Olsen will ask ordering to create part #s.</text>
    <mentions>
      <mention mentionpersonId="{8162122B-A0AB-4A7A-AB05-BEBC1F11E790}" mentionId="{124A0447-EB5D-4A25-9822-685E71A8FF16}" startIndex="0" length="25"/>
    </mentions>
  </threadedComment>
  <threadedComment ref="C82" dT="2024-09-09T09:23:41.38" personId="{A86D4E69-B409-480F-BC43-4F343B160E5A}" id="{96F99CB5-078C-4B8E-A097-F09F458A91EF}" parentId="{41063C96-3F13-4576-9620-DE74D20F1B65}">
    <text xml:space="preserve">I have investigated this, and the R&amp;D team are not able to do this. If their is multiple active range transmitters near a signal/AP the transmitters will receive every package, and we will not be able to detect if the package is correct  / real data - that way the data coming in is false. It is manageable to update the firmware to do this correctly, however this will take time from other projects.  </text>
  </threadedComment>
  <threadedComment ref="C82" dT="2024-09-12T12:13:06.23" personId="{58C99569-DB14-46F2-BCA7-D6A0A5CCA31F}" id="{A4C6A1E4-2BB7-4E1B-B451-04B3F6976417}" parentId="{41063C96-3F13-4576-9620-DE74D20F1B65}">
    <text>JDA will place these items in non available list for now asap.</text>
  </threadedComment>
  <threadedComment ref="B110" dT="2024-09-03T13:58:44.35" personId="{E7089E40-511C-4342-B138-8FDFAA79FA92}" id="{77AE5D0A-07AA-47E9-BED8-BA837FA198ED}">
    <text xml:space="preserve">How much does software assurance cover? What is the difference between what software assurance and this? I changed the name from training to advanced support. </text>
  </threadedComment>
  <threadedComment ref="K189" dT="2024-07-04T13:00:50.21" personId="{A86D4E69-B409-480F-BC43-4F343B160E5A}" id="{70314661-7F88-43D6-A40C-5B9ECC80CDB4}">
    <text xml:space="preserve">This will not be available in the standard version </text>
  </threadedComment>
</ThreadedComments>
</file>

<file path=xl/threadedComments/threadedComment2.xml><?xml version="1.0" encoding="utf-8"?>
<ThreadedComments xmlns="http://schemas.microsoft.com/office/spreadsheetml/2018/threadedcomments" xmlns:x="http://schemas.openxmlformats.org/spreadsheetml/2006/main">
  <threadedComment ref="D6" dT="2024-11-20T13:10:08.34" personId="{A86D4E69-B409-480F-BC43-4F343B160E5A}" id="{DB6D66F5-988E-4DC4-8068-20440E52F863}">
    <text xml:space="preserve">What is the “time”? </text>
  </threadedComment>
</ThreadedComments>
</file>

<file path=xl/threadedComments/threadedComment3.xml><?xml version="1.0" encoding="utf-8"?>
<ThreadedComments xmlns="http://schemas.microsoft.com/office/spreadsheetml/2018/threadedcomments" xmlns:x="http://schemas.openxmlformats.org/spreadsheetml/2006/main">
  <threadedComment ref="B35" dT="2025-08-19T18:23:29.30" personId="{E7089E40-511C-4342-B138-8FDFAA79FA92}" id="{9AE34491-86BA-47CA-81A9-881274DDBFA8}">
    <text>Formerly: (SMSAS) Mandatory: Software Maintenance and Service Agreement: Essential Level</text>
  </threadedComment>
</ThreadedComments>
</file>

<file path=xl/threadedComments/threadedComment4.xml><?xml version="1.0" encoding="utf-8"?>
<ThreadedComments xmlns="http://schemas.microsoft.com/office/spreadsheetml/2018/threadedcomments" xmlns:x="http://schemas.openxmlformats.org/spreadsheetml/2006/main">
  <threadedComment ref="C24" dT="2026-06-01T15:04:38.43" personId="{E7089E40-511C-4342-B138-8FDFAA79FA92}" id="{BEF121A0-EA20-4DE6-8E1A-DD778373E5E3}">
    <text>Previously 33057373</text>
  </threadedComment>
  <threadedComment ref="C25" dT="2026-06-01T15:05:23.40" personId="{E7089E40-511C-4342-B138-8FDFAA79FA92}" id="{322098F1-A32C-41B5-B4B5-8A17673B0F5F}">
    <text>Previously 33057374</text>
  </threadedComment>
  <threadedComment ref="B127" dT="2025-05-15T15:51:11.50" personId="{E7089E40-511C-4342-B138-8FDFAA79FA92}" id="{F535E7B3-3992-4E34-AB68-109331402B74}">
    <text>Programmable Ethernet Multi-Color LED Signal Tower / LA6-POE - PATLITE</text>
    <extLst>
      <x:ext xmlns:xltc2="http://schemas.microsoft.com/office/spreadsheetml/2020/threadedcomments2" uri="{F7C98A9C-CBB3-438F-8F68-D28B6AF4A901}">
        <xltc2:checksum>4009152385</xltc2:checksum>
        <xltc2:hyperlink startIndex="0" length="70" url="https://shop.patlite.com/Programmable-Signal-Tower-p/la6-5dsnwb-poe.htm"/>
      </x:ext>
    </extLst>
  </threadedComment>
  <threadedComment ref="H127" dT="2025-05-12T20:25:34.33" personId="{E7089E40-511C-4342-B138-8FDFAA79FA92}" id="{18D822B3-0825-4475-9BB7-A0F72B39DCD7}">
    <text>$643.45 US Cost</text>
  </threadedComment>
  <threadedComment ref="B128" dT="2025-05-15T15:49:40.51" personId="{E7089E40-511C-4342-B138-8FDFAA79FA92}" id="{2DF4D533-1552-45E4-823B-C106A7E4BC91}">
    <text>Multi-Color Programmable Signal Tower / LA6-POE - PATLITE</text>
    <extLst>
      <x:ext xmlns:xltc2="http://schemas.microsoft.com/office/spreadsheetml/2020/threadedcomments2" uri="{F7C98A9C-CBB3-438F-8F68-D28B6AF4A901}">
        <xltc2:checksum>1996511585</xltc2:checksum>
        <xltc2:hyperlink startIndex="0" length="57" url="https://shop.patlite.com/Programmable-Signal-Tower-p/la6-5dtnwb-poe.htm"/>
      </x:ext>
    </extLst>
  </threadedComment>
  <threadedComment ref="H128" dT="2025-05-12T15:20:54.88" personId="{E7089E40-511C-4342-B138-8FDFAA79FA92}" id="{0F69A64A-DF95-48D0-9724-523A0A142139}">
    <text>$576.30 USD Cost</text>
  </threadedComment>
  <threadedComment ref="B129" dT="2025-05-15T15:50:41.51" personId="{E7089E40-511C-4342-B138-8FDFAA79FA92}" id="{FDD604D4-5570-487C-A592-524B88D5DB15}">
    <text>Desktop Platform | SZW-060W | Product Overview</text>
    <extLst>
      <x:ext xmlns:xltc2="http://schemas.microsoft.com/office/spreadsheetml/2020/threadedcomments2" uri="{F7C98A9C-CBB3-438F-8F68-D28B6AF4A901}">
        <xltc2:checksum>1654974041</xltc2:checksum>
        <xltc2:hyperlink startIndex="0" length="46" url="https://www.patlite.com/product/detail0000000652.html"/>
      </x:ext>
    </extLst>
  </threadedComment>
  <threadedComment ref="H129" dT="2025-05-12T15:21:05.55" personId="{E7089E40-511C-4342-B138-8FDFAA79FA92}" id="{60CC4101-D2B8-47F5-88B4-6CBEEA20EB30}">
    <text>$90.95 USD Cost</text>
  </threadedComment>
  <threadedComment ref="B130" dT="2025-06-03T14:48:32.71" personId="{E7089E40-511C-4342-B138-8FDFAA79FA92}" id="{C88B2520-FE64-49E2-8B4C-F2F8E89A88F2}">
    <text>NH-WST2 - Wall Mount Bracket for NHL-FV Series</text>
    <extLst>
      <x:ext xmlns:xltc2="http://schemas.microsoft.com/office/spreadsheetml/2020/threadedcomments2" uri="{F7C98A9C-CBB3-438F-8F68-D28B6AF4A901}">
        <xltc2:checksum>3831044808</xltc2:checksum>
        <xltc2:hyperlink startIndex="0" length="46" url="https://shop.patlite.com/Wall-Mount-Bracket-for-NHL-FV-Series-p/nh-wst2.htm"/>
      </x:ext>
    </extLst>
  </threadedComment>
  <threadedComment ref="H130" dT="2025-06-03T18:30:14.55" personId="{E7089E40-511C-4342-B138-8FDFAA79FA92}" id="{385A0C40-8784-4C59-9270-8129B5A9AD00}">
    <text xml:space="preserve">$47.60 USD cost </text>
  </threadedComment>
  <threadedComment ref="B131" dT="2025-06-03T14:49:09.67" personId="{E7089E40-511C-4342-B138-8FDFAA79FA92}" id="{55015B28-2FE9-4A2C-8226-3B510B5B1628}">
    <text>Wallmount Bracket for LR6, LR7 Series | SZK-003W/U/K | Product Overview</text>
    <extLst>
      <x:ext xmlns:xltc2="http://schemas.microsoft.com/office/spreadsheetml/2020/threadedcomments2" uri="{F7C98A9C-CBB3-438F-8F68-D28B6AF4A901}">
        <xltc2:checksum>1982855715</xltc2:checksum>
        <xltc2:hyperlink startIndex="0" length="71" url="https://www.patlite.com/product/detail0000000635.html"/>
      </x:ext>
    </extLst>
  </threadedComment>
  <threadedComment ref="H131" dT="2025-06-03T18:30:53.95" personId="{E7089E40-511C-4342-B138-8FDFAA79FA92}" id="{F5D9EF63-1AC7-48BB-9FA6-403B69D0B454}">
    <text>$34.85 USD Cost</text>
  </threadedComment>
  <threadedComment ref="B139" dT="2026-07-01T12:52:27.38" personId="{A86D4E69-B409-480F-BC43-4F343B160E5A}" id="{C0F1AEF5-9F3B-4E78-9CE0-3AC86D8ABE3D}">
    <text xml:space="preserve">Please check cost prices and sales prices on our demo kits - it is not looking good. </text>
  </threadedComment>
</ThreadedComments>
</file>

<file path=xl/threadedComments/threadedComment5.xml><?xml version="1.0" encoding="utf-8"?>
<ThreadedComments xmlns="http://schemas.microsoft.com/office/spreadsheetml/2018/threadedcomments" xmlns:x="http://schemas.openxmlformats.org/spreadsheetml/2006/main">
  <threadedComment ref="C30" dT="2026-06-01T15:06:15.26" personId="{E7089E40-511C-4342-B138-8FDFAA79FA92}" id="{66A1660E-BA9F-4DE8-91D2-BCCB43D559E4}">
    <text>Previously 33057373L</text>
  </threadedComment>
  <threadedComment ref="C31" dT="2026-06-01T15:07:06.70" personId="{E7089E40-511C-4342-B138-8FDFAA79FA92}" id="{94BD33A0-8E10-4A55-843C-F1D6FC05ADCE}">
    <text>Previously 33057374L</text>
  </threadedComment>
</ThreadedComments>
</file>

<file path=xl/threadedComments/threadedComment6.xml><?xml version="1.0" encoding="utf-8"?>
<ThreadedComments xmlns="http://schemas.microsoft.com/office/spreadsheetml/2018/threadedcomments" xmlns:x="http://schemas.openxmlformats.org/spreadsheetml/2006/main">
  <threadedComment ref="C27" dT="2026-06-01T15:07:36.70" personId="{E7089E40-511C-4342-B138-8FDFAA79FA92}" id="{0719ABF8-2E8D-4AB3-A31A-4B1A380C50BE}">
    <text>Previously 33057373R</text>
  </threadedComment>
  <threadedComment ref="C28" dT="2026-06-01T15:08:02.03" personId="{E7089E40-511C-4342-B138-8FDFAA79FA92}" id="{0A90D1C6-F0F3-46EB-B9F3-C97DC5A3DAC9}">
    <text>Previously 33057374R</text>
  </threadedComment>
</ThreadedComments>
</file>

<file path=xl/threadedComments/threadedComment7.xml><?xml version="1.0" encoding="utf-8"?>
<ThreadedComments xmlns="http://schemas.microsoft.com/office/spreadsheetml/2018/threadedcomments" xmlns:x="http://schemas.openxmlformats.org/spreadsheetml/2006/main">
  <threadedComment ref="B58" dT="2026-06-16T11:50:42.68" personId="{A86D4E69-B409-480F-BC43-4F343B160E5A}" id="{0DBBA649-7BE2-47C1-ABB6-1639C01E6BDB}">
    <text xml:space="preserve">Will this add on price also go with rental equipment? </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4" Type="http://schemas.microsoft.com/office/2017/10/relationships/threadedComment" Target="../threadedComments/threadedComment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F3425-C536-44DB-97AA-96DAEBCEC592}">
  <sheetPr>
    <tabColor rgb="FFFF0000"/>
  </sheetPr>
  <dimension ref="A2:H6"/>
  <sheetViews>
    <sheetView workbookViewId="0">
      <selection activeCell="C11" sqref="C11"/>
    </sheetView>
  </sheetViews>
  <sheetFormatPr defaultRowHeight="15.5" x14ac:dyDescent="0.35"/>
  <cols>
    <col min="2" max="2" width="11.9140625" style="7" bestFit="1" customWidth="1"/>
    <col min="3" max="3" width="23.1640625" bestFit="1" customWidth="1"/>
    <col min="4" max="4" width="13.6640625" bestFit="1" customWidth="1"/>
    <col min="5" max="6" width="5.6640625" bestFit="1" customWidth="1"/>
    <col min="7" max="7" width="8.08203125" bestFit="1" customWidth="1"/>
    <col min="8" max="8" width="12.1640625" bestFit="1" customWidth="1"/>
  </cols>
  <sheetData>
    <row r="2" spans="1:8" x14ac:dyDescent="0.35">
      <c r="D2" t="s">
        <v>0</v>
      </c>
    </row>
    <row r="3" spans="1:8" x14ac:dyDescent="0.35">
      <c r="A3" s="618" t="s">
        <v>1</v>
      </c>
      <c r="B3" s="736" t="s">
        <v>2</v>
      </c>
      <c r="C3" s="618" t="s">
        <v>3</v>
      </c>
      <c r="D3" s="358" t="s">
        <v>4</v>
      </c>
      <c r="E3" s="358" t="s">
        <v>5</v>
      </c>
      <c r="F3" s="358" t="s">
        <v>6</v>
      </c>
      <c r="G3" s="358" t="s">
        <v>7</v>
      </c>
      <c r="H3" s="358" t="s">
        <v>8</v>
      </c>
    </row>
    <row r="4" spans="1:8" ht="46.5" x14ac:dyDescent="0.35">
      <c r="A4" s="618">
        <v>13</v>
      </c>
      <c r="B4" s="808">
        <v>46174</v>
      </c>
      <c r="C4" s="695" t="s">
        <v>9</v>
      </c>
      <c r="D4" s="390">
        <v>7.43</v>
      </c>
      <c r="E4" s="390">
        <v>8.6</v>
      </c>
      <c r="F4" s="390">
        <v>6</v>
      </c>
      <c r="G4" s="390">
        <v>7.7</v>
      </c>
      <c r="H4" s="390">
        <v>5.5</v>
      </c>
    </row>
    <row r="5" spans="1:8" ht="31" x14ac:dyDescent="0.35">
      <c r="A5" s="618">
        <v>12</v>
      </c>
      <c r="B5" s="808">
        <v>45992</v>
      </c>
      <c r="C5" s="695" t="s">
        <v>10</v>
      </c>
      <c r="D5" s="736">
        <v>7.43</v>
      </c>
      <c r="E5" s="736">
        <v>8.6</v>
      </c>
      <c r="F5" s="736">
        <v>6</v>
      </c>
      <c r="G5" s="736">
        <v>7.7</v>
      </c>
      <c r="H5" s="736">
        <v>5.5</v>
      </c>
    </row>
    <row r="6" spans="1:8" x14ac:dyDescent="0.35">
      <c r="A6" s="618">
        <v>11</v>
      </c>
      <c r="B6" s="808">
        <v>45627</v>
      </c>
      <c r="C6" s="618"/>
      <c r="D6" s="736">
        <v>7.43</v>
      </c>
      <c r="E6" s="736">
        <v>8.6</v>
      </c>
      <c r="F6" s="736">
        <v>6</v>
      </c>
      <c r="G6" s="736">
        <v>7.7</v>
      </c>
      <c r="H6" s="736">
        <v>5.5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484D-DB05-4496-8FD2-E0E73B1CF994}">
  <dimension ref="A1:AF172"/>
  <sheetViews>
    <sheetView showGridLines="0" zoomScale="85" zoomScaleNormal="85" workbookViewId="0">
      <selection activeCell="B5" sqref="B5"/>
    </sheetView>
  </sheetViews>
  <sheetFormatPr defaultColWidth="11" defaultRowHeight="37.5" customHeight="1" x14ac:dyDescent="0.35"/>
  <cols>
    <col min="1" max="1" width="3.6640625" customWidth="1"/>
    <col min="2" max="2" width="86.58203125" style="13" customWidth="1"/>
    <col min="3" max="3" width="17.1640625" style="62" bestFit="1" customWidth="1"/>
    <col min="4" max="4" width="13.1640625" bestFit="1" customWidth="1"/>
    <col min="5" max="5" width="11.1640625" style="62" bestFit="1" customWidth="1"/>
    <col min="6" max="6" width="8.08203125" style="94" bestFit="1" customWidth="1"/>
    <col min="7" max="7" width="7.5" style="7" bestFit="1" customWidth="1"/>
    <col min="8" max="8" width="10.58203125" style="62" bestFit="1" customWidth="1"/>
    <col min="9" max="9" width="10.1640625" style="94" bestFit="1" customWidth="1"/>
    <col min="10" max="10" width="12.5" style="94" bestFit="1" customWidth="1"/>
    <col min="11" max="11" width="4" customWidth="1"/>
    <col min="12" max="12" width="35.5" style="4" bestFit="1" customWidth="1"/>
    <col min="13" max="13" width="4" customWidth="1"/>
    <col min="14" max="14" width="9.6640625" bestFit="1" customWidth="1"/>
  </cols>
  <sheetData>
    <row r="1" spans="1:14" ht="15.5" x14ac:dyDescent="0.35"/>
    <row r="2" spans="1:14" ht="18.5" hidden="1" x14ac:dyDescent="0.35">
      <c r="B2" s="643" t="s">
        <v>558</v>
      </c>
      <c r="C2" s="644">
        <v>10</v>
      </c>
    </row>
    <row r="3" spans="1:14" ht="21.75" customHeight="1" x14ac:dyDescent="0.5">
      <c r="B3" s="685" t="s">
        <v>250</v>
      </c>
      <c r="C3" s="86"/>
      <c r="D3" s="14"/>
      <c r="E3" s="86"/>
      <c r="F3" s="90"/>
    </row>
    <row r="4" spans="1:14" ht="21.75" customHeight="1" x14ac:dyDescent="0.5">
      <c r="B4" s="389" t="s">
        <v>915</v>
      </c>
      <c r="C4" s="87"/>
      <c r="D4" s="15"/>
      <c r="E4" s="87"/>
      <c r="F4" s="294"/>
      <c r="H4" s="87"/>
      <c r="I4" s="90"/>
    </row>
    <row r="5" spans="1:14" ht="21.75" customHeight="1" x14ac:dyDescent="0.35">
      <c r="B5" s="849" t="s">
        <v>1374</v>
      </c>
      <c r="E5" s="88"/>
      <c r="F5" s="295"/>
      <c r="H5" s="88"/>
      <c r="I5" s="90"/>
      <c r="J5" s="90"/>
    </row>
    <row r="6" spans="1:14" ht="21" x14ac:dyDescent="0.5">
      <c r="A6" s="1"/>
      <c r="B6" s="686" t="str">
        <f>'EMSuite Purchase'!$B$3</f>
        <v>Monitoring Pricing Ver. 13</v>
      </c>
      <c r="C6" s="86"/>
      <c r="D6" s="14"/>
      <c r="E6" s="86"/>
      <c r="F6" s="582" t="s">
        <v>4</v>
      </c>
      <c r="G6" s="582" t="s">
        <v>5</v>
      </c>
      <c r="H6" s="582" t="s">
        <v>6</v>
      </c>
      <c r="I6" s="296" t="s">
        <v>7</v>
      </c>
      <c r="J6" s="582" t="s">
        <v>8</v>
      </c>
    </row>
    <row r="7" spans="1:14" ht="21" x14ac:dyDescent="0.5">
      <c r="A7" s="1"/>
      <c r="B7" s="843" t="str">
        <f>'EMSuite Purchase'!$B$4</f>
        <v>Effective from June 2026 to December 31st 2026</v>
      </c>
      <c r="C7" s="86"/>
      <c r="D7" s="14"/>
      <c r="E7" s="86"/>
      <c r="F7" s="696">
        <f>'Version Control'!$D$4</f>
        <v>7.43</v>
      </c>
      <c r="G7" s="696">
        <f>'Version Control'!$E$4</f>
        <v>8.6</v>
      </c>
      <c r="H7" s="696">
        <f>'Version Control'!$F$4</f>
        <v>6</v>
      </c>
      <c r="I7" s="696">
        <f>'Version Control'!$G$4</f>
        <v>7.7</v>
      </c>
      <c r="J7" s="696">
        <f>'Version Control'!$H$4</f>
        <v>5.5</v>
      </c>
    </row>
    <row r="8" spans="1:14" ht="45" customHeight="1" x14ac:dyDescent="0.35">
      <c r="A8" s="2"/>
      <c r="B8" s="404" t="s">
        <v>12</v>
      </c>
      <c r="C8" s="405" t="s">
        <v>13</v>
      </c>
      <c r="D8" s="404" t="s">
        <v>14</v>
      </c>
      <c r="E8" s="405" t="s">
        <v>15</v>
      </c>
      <c r="F8" s="406" t="s">
        <v>357</v>
      </c>
      <c r="G8" s="404" t="s">
        <v>17</v>
      </c>
      <c r="H8" s="405" t="s">
        <v>18</v>
      </c>
      <c r="I8" s="407" t="s">
        <v>19</v>
      </c>
      <c r="J8" s="407" t="s">
        <v>20</v>
      </c>
      <c r="L8" s="928" t="s">
        <v>3</v>
      </c>
      <c r="N8" s="615" t="s">
        <v>358</v>
      </c>
    </row>
    <row r="9" spans="1:14" s="8" customFormat="1" ht="37.5" customHeight="1" x14ac:dyDescent="0.35">
      <c r="B9" s="374" t="s">
        <v>255</v>
      </c>
      <c r="C9" s="380"/>
      <c r="D9" s="381"/>
      <c r="E9" s="380"/>
      <c r="F9" s="382"/>
      <c r="G9" s="381"/>
      <c r="H9" s="380"/>
      <c r="I9" s="382"/>
      <c r="J9" s="383"/>
      <c r="L9" s="364"/>
      <c r="N9" s="210"/>
    </row>
    <row r="10" spans="1:14" s="8" customFormat="1" ht="63" customHeight="1" x14ac:dyDescent="0.35">
      <c r="B10" s="952" t="s">
        <v>618</v>
      </c>
      <c r="C10" s="964"/>
      <c r="D10" s="964"/>
      <c r="E10" s="964"/>
      <c r="F10" s="964"/>
      <c r="G10" s="964"/>
      <c r="H10" s="964"/>
      <c r="I10" s="964"/>
      <c r="J10" s="965"/>
      <c r="L10" s="364"/>
      <c r="N10" s="210"/>
    </row>
    <row r="11" spans="1:14" s="8" customFormat="1" ht="15.5" x14ac:dyDescent="0.35">
      <c r="B11" s="285" t="s">
        <v>916</v>
      </c>
      <c r="C11" s="212" t="s">
        <v>917</v>
      </c>
      <c r="D11" s="363">
        <f>ROUND('TVP HW Purchase'!D8/$C$2,0)</f>
        <v>878</v>
      </c>
      <c r="E11" s="214">
        <v>0.35</v>
      </c>
      <c r="F11" s="638">
        <f>ROUND(D11/$F$7,0)</f>
        <v>118</v>
      </c>
      <c r="G11" s="215">
        <f>ROUND(D11/$G$7,0)</f>
        <v>102</v>
      </c>
      <c r="H11" s="253">
        <f>ROUND(D11/$H$7,0)</f>
        <v>146</v>
      </c>
      <c r="I11" s="276">
        <f>ROUND(D11/$I$7,0)</f>
        <v>114</v>
      </c>
      <c r="J11" s="359">
        <f>ROUND(D11/$J$7,0)</f>
        <v>160</v>
      </c>
      <c r="L11" s="364"/>
      <c r="N11" s="616">
        <f>LEN(B11)</f>
        <v>92</v>
      </c>
    </row>
    <row r="12" spans="1:14" s="8" customFormat="1" ht="15.5" x14ac:dyDescent="0.35">
      <c r="B12" s="285" t="s">
        <v>918</v>
      </c>
      <c r="C12" s="212" t="s">
        <v>919</v>
      </c>
      <c r="D12" s="363">
        <f>ROUND('TVP HW Purchase'!D9/$C$2,0)</f>
        <v>878</v>
      </c>
      <c r="E12" s="214">
        <v>0.35</v>
      </c>
      <c r="F12" s="638">
        <f>ROUND(D12/$F$7,0)</f>
        <v>118</v>
      </c>
      <c r="G12" s="215">
        <f>ROUND(D12/$G$7,0)</f>
        <v>102</v>
      </c>
      <c r="H12" s="253">
        <f>ROUND(D12/$H$7,0)</f>
        <v>146</v>
      </c>
      <c r="I12" s="276">
        <f>ROUND(D12/$I$7,0)</f>
        <v>114</v>
      </c>
      <c r="J12" s="359">
        <f>ROUND(D12/$J$7,0)</f>
        <v>160</v>
      </c>
      <c r="L12" s="364"/>
      <c r="N12" s="616">
        <f>LEN(B12)</f>
        <v>92</v>
      </c>
    </row>
    <row r="13" spans="1:14" s="8" customFormat="1" ht="31" x14ac:dyDescent="0.35">
      <c r="B13" s="901" t="s">
        <v>920</v>
      </c>
      <c r="C13" s="902" t="s">
        <v>921</v>
      </c>
      <c r="D13" s="903">
        <f>ROUND('TVP HW Purchase'!D10/$C$2,0)</f>
        <v>878</v>
      </c>
      <c r="E13" s="904">
        <v>0.35</v>
      </c>
      <c r="F13" s="905">
        <f>ROUND(D13/$F$7,0)</f>
        <v>118</v>
      </c>
      <c r="G13" s="906">
        <f>ROUND(D13/$G$7,0)</f>
        <v>102</v>
      </c>
      <c r="H13" s="907">
        <f>ROUND(D13/$H$7,0)</f>
        <v>146</v>
      </c>
      <c r="I13" s="908">
        <f>ROUND(D13/$I$7,0)</f>
        <v>114</v>
      </c>
      <c r="J13" s="909">
        <f>ROUND(D13/$J$7,0)</f>
        <v>160</v>
      </c>
      <c r="L13" s="364" t="s">
        <v>1361</v>
      </c>
      <c r="N13" s="616">
        <f>LEN(B13)</f>
        <v>92</v>
      </c>
    </row>
    <row r="14" spans="1:14" s="8" customFormat="1" ht="31" x14ac:dyDescent="0.35">
      <c r="B14" s="901" t="s">
        <v>922</v>
      </c>
      <c r="C14" s="902" t="s">
        <v>923</v>
      </c>
      <c r="D14" s="903">
        <f>ROUND('TVP HW Purchase'!D11/$C$2,0)</f>
        <v>878</v>
      </c>
      <c r="E14" s="904">
        <v>0.35</v>
      </c>
      <c r="F14" s="905">
        <f>ROUND(D14/$F$7,0)</f>
        <v>118</v>
      </c>
      <c r="G14" s="906">
        <f>ROUND(D14/$G$7,0)</f>
        <v>102</v>
      </c>
      <c r="H14" s="907">
        <f>ROUND(D14/$H$7,0)</f>
        <v>146</v>
      </c>
      <c r="I14" s="908">
        <f>ROUND(D14/$I$7,0)</f>
        <v>114</v>
      </c>
      <c r="J14" s="909">
        <f>ROUND(D14/$J$7,0)</f>
        <v>160</v>
      </c>
      <c r="L14" s="364" t="s">
        <v>1361</v>
      </c>
      <c r="N14" s="616">
        <f>LEN(B14)</f>
        <v>96</v>
      </c>
    </row>
    <row r="15" spans="1:14" s="8" customFormat="1" ht="15.5" x14ac:dyDescent="0.35">
      <c r="B15" s="12"/>
      <c r="C15" s="55"/>
      <c r="D15" s="159"/>
      <c r="E15" s="55"/>
      <c r="F15" s="160"/>
      <c r="G15" s="175"/>
      <c r="H15" s="178"/>
      <c r="I15" s="179"/>
      <c r="J15" s="179"/>
      <c r="L15" s="128"/>
    </row>
    <row r="16" spans="1:14" s="8" customFormat="1" ht="21" x14ac:dyDescent="0.35">
      <c r="B16" s="409" t="s">
        <v>623</v>
      </c>
      <c r="C16" s="380"/>
      <c r="D16" s="376"/>
      <c r="E16" s="380"/>
      <c r="F16" s="410"/>
      <c r="G16" s="379"/>
      <c r="H16" s="379"/>
      <c r="I16" s="411"/>
      <c r="J16" s="412"/>
      <c r="L16" s="364"/>
      <c r="N16" s="210"/>
    </row>
    <row r="17" spans="2:14" s="8" customFormat="1" ht="31" x14ac:dyDescent="0.35">
      <c r="B17" s="408" t="s">
        <v>771</v>
      </c>
      <c r="C17" s="413"/>
      <c r="D17" s="413"/>
      <c r="E17" s="413"/>
      <c r="F17" s="413"/>
      <c r="G17" s="414"/>
      <c r="H17" s="415"/>
      <c r="I17" s="416"/>
      <c r="J17" s="417"/>
      <c r="L17" s="364"/>
      <c r="N17" s="210"/>
    </row>
    <row r="18" spans="2:14" s="8" customFormat="1" ht="15.5" x14ac:dyDescent="0.35">
      <c r="B18" s="285" t="s">
        <v>924</v>
      </c>
      <c r="C18" s="212" t="s">
        <v>925</v>
      </c>
      <c r="D18" s="363">
        <f>ROUND('TVP HW Purchase'!D15/$C$2,0)</f>
        <v>298</v>
      </c>
      <c r="E18" s="214">
        <v>0.35</v>
      </c>
      <c r="F18" s="638">
        <f>ROUND(D18/$F$7,0)</f>
        <v>40</v>
      </c>
      <c r="G18" s="215">
        <f>ROUND(D18/$G$7,0)</f>
        <v>35</v>
      </c>
      <c r="H18" s="253">
        <f>ROUND(D18/$H$7,0)</f>
        <v>50</v>
      </c>
      <c r="I18" s="276">
        <f>ROUND(D18/$I$7,0)</f>
        <v>39</v>
      </c>
      <c r="J18" s="359">
        <f>ROUND(D18/$J$7,0)</f>
        <v>54</v>
      </c>
      <c r="L18" s="364"/>
      <c r="N18" s="616">
        <f>LEN(B18)</f>
        <v>74</v>
      </c>
    </row>
    <row r="19" spans="2:14" s="8" customFormat="1" ht="15.5" x14ac:dyDescent="0.35">
      <c r="B19" s="285" t="s">
        <v>926</v>
      </c>
      <c r="C19" s="212" t="s">
        <v>927</v>
      </c>
      <c r="D19" s="363">
        <f>ROUND('TVP HW Purchase'!D16/$C$2,0)</f>
        <v>298</v>
      </c>
      <c r="E19" s="214">
        <v>0.35</v>
      </c>
      <c r="F19" s="638">
        <f>ROUND(D19/$F$7,0)</f>
        <v>40</v>
      </c>
      <c r="G19" s="215">
        <f>ROUND(D19/$G$7,0)</f>
        <v>35</v>
      </c>
      <c r="H19" s="253">
        <f>ROUND(D19/$H$7,0)</f>
        <v>50</v>
      </c>
      <c r="I19" s="276">
        <f>ROUND(D19/$I$7,0)</f>
        <v>39</v>
      </c>
      <c r="J19" s="359">
        <f>ROUND(D19/$J$7,0)</f>
        <v>54</v>
      </c>
      <c r="L19" s="364"/>
      <c r="N19" s="616">
        <f>LEN(B19)</f>
        <v>74</v>
      </c>
    </row>
    <row r="20" spans="2:14" s="8" customFormat="1" ht="31" x14ac:dyDescent="0.35">
      <c r="B20" s="901" t="s">
        <v>928</v>
      </c>
      <c r="C20" s="902" t="s">
        <v>929</v>
      </c>
      <c r="D20" s="903">
        <f>ROUND('TVP HW Purchase'!D17/$C$2,0)</f>
        <v>298</v>
      </c>
      <c r="E20" s="904">
        <v>0.35</v>
      </c>
      <c r="F20" s="905">
        <f>ROUND(D20/$F$7,0)</f>
        <v>40</v>
      </c>
      <c r="G20" s="906">
        <f>ROUND(D20/$G$7,0)</f>
        <v>35</v>
      </c>
      <c r="H20" s="907">
        <f>ROUND(D20/$H$7,0)</f>
        <v>50</v>
      </c>
      <c r="I20" s="908">
        <f>ROUND(D20/$I$7,0)</f>
        <v>39</v>
      </c>
      <c r="J20" s="909">
        <f>ROUND(D20/$J$7,0)</f>
        <v>54</v>
      </c>
      <c r="L20" s="364" t="s">
        <v>1361</v>
      </c>
      <c r="N20" s="616">
        <f>LEN(B20)</f>
        <v>74</v>
      </c>
    </row>
    <row r="21" spans="2:14" s="8" customFormat="1" ht="31" x14ac:dyDescent="0.35">
      <c r="B21" s="901" t="s">
        <v>930</v>
      </c>
      <c r="C21" s="902" t="s">
        <v>931</v>
      </c>
      <c r="D21" s="903">
        <f>ROUND('TVP HW Purchase'!D18/$C$2,0)</f>
        <v>298</v>
      </c>
      <c r="E21" s="904">
        <v>0.35</v>
      </c>
      <c r="F21" s="905">
        <f>ROUND(D21/$F$7,0)</f>
        <v>40</v>
      </c>
      <c r="G21" s="906">
        <f>ROUND(D21/$G$7,0)</f>
        <v>35</v>
      </c>
      <c r="H21" s="907">
        <f>ROUND(D21/$H$7,0)</f>
        <v>50</v>
      </c>
      <c r="I21" s="908">
        <f>ROUND(D21/$I$7,0)</f>
        <v>39</v>
      </c>
      <c r="J21" s="909">
        <f>ROUND(D21/$J$7,0)</f>
        <v>54</v>
      </c>
      <c r="L21" s="364" t="s">
        <v>1361</v>
      </c>
      <c r="N21" s="616">
        <f>LEN(B21)</f>
        <v>78</v>
      </c>
    </row>
    <row r="22" spans="2:14" s="8" customFormat="1" ht="15.5" x14ac:dyDescent="0.35">
      <c r="B22" s="12"/>
      <c r="C22" s="55"/>
      <c r="D22" s="159"/>
      <c r="E22" s="55"/>
      <c r="F22" s="160"/>
      <c r="G22" s="175"/>
      <c r="H22" s="178"/>
      <c r="I22" s="179"/>
      <c r="J22" s="179"/>
      <c r="L22" s="128"/>
    </row>
    <row r="23" spans="2:14" s="8" customFormat="1" ht="21" x14ac:dyDescent="0.35">
      <c r="B23" s="409" t="s">
        <v>629</v>
      </c>
      <c r="C23" s="380"/>
      <c r="D23" s="376"/>
      <c r="E23" s="380"/>
      <c r="F23" s="410"/>
      <c r="G23" s="379"/>
      <c r="H23" s="379"/>
      <c r="I23" s="411"/>
      <c r="J23" s="412"/>
      <c r="L23" s="364"/>
      <c r="N23" s="210"/>
    </row>
    <row r="24" spans="2:14" s="8" customFormat="1" ht="46.5" x14ac:dyDescent="0.35">
      <c r="B24" s="408" t="s">
        <v>781</v>
      </c>
      <c r="C24" s="413"/>
      <c r="D24" s="413"/>
      <c r="E24" s="413"/>
      <c r="F24" s="413"/>
      <c r="G24" s="414"/>
      <c r="H24" s="415"/>
      <c r="I24" s="416"/>
      <c r="J24" s="417"/>
      <c r="L24" s="364"/>
      <c r="N24" s="210"/>
    </row>
    <row r="25" spans="2:14" s="8" customFormat="1" ht="15.5" x14ac:dyDescent="0.35">
      <c r="B25" s="285" t="s">
        <v>932</v>
      </c>
      <c r="C25" s="212" t="s">
        <v>933</v>
      </c>
      <c r="D25" s="363">
        <f>ROUND('TVP HW Purchase'!D22/$C$2,0)</f>
        <v>394</v>
      </c>
      <c r="E25" s="214">
        <v>0.35</v>
      </c>
      <c r="F25" s="638">
        <f>ROUND(D25/$F$7,0)</f>
        <v>53</v>
      </c>
      <c r="G25" s="215">
        <f>ROUND(D25/$G$7,0)</f>
        <v>46</v>
      </c>
      <c r="H25" s="253">
        <f>ROUND(D25/$H$7,0)</f>
        <v>66</v>
      </c>
      <c r="I25" s="276">
        <f>ROUND(D25/$I$7,0)</f>
        <v>51</v>
      </c>
      <c r="J25" s="359">
        <f>ROUND(D25/$J$7,0)</f>
        <v>72</v>
      </c>
      <c r="L25" s="364"/>
      <c r="N25" s="616">
        <f>LEN(B25)</f>
        <v>77</v>
      </c>
    </row>
    <row r="26" spans="2:14" s="8" customFormat="1" ht="15.5" x14ac:dyDescent="0.35">
      <c r="B26" s="285" t="s">
        <v>934</v>
      </c>
      <c r="C26" s="212" t="s">
        <v>935</v>
      </c>
      <c r="D26" s="363">
        <f>ROUND('TVP HW Purchase'!D23/$C$2,0)</f>
        <v>394</v>
      </c>
      <c r="E26" s="214">
        <v>0.35</v>
      </c>
      <c r="F26" s="638">
        <f>ROUND(D26/$F$7,0)</f>
        <v>53</v>
      </c>
      <c r="G26" s="215">
        <f>ROUND(D26/$G$7,0)</f>
        <v>46</v>
      </c>
      <c r="H26" s="253">
        <f>ROUND(D26/$H$7,0)</f>
        <v>66</v>
      </c>
      <c r="I26" s="276">
        <f>ROUND(D26/$I$7,0)</f>
        <v>51</v>
      </c>
      <c r="J26" s="359">
        <f>ROUND(D26/$J$7,0)</f>
        <v>72</v>
      </c>
      <c r="L26" s="364"/>
      <c r="N26" s="616">
        <f>LEN(B26)</f>
        <v>77</v>
      </c>
    </row>
    <row r="27" spans="2:14" s="8" customFormat="1" ht="31" x14ac:dyDescent="0.35">
      <c r="B27" s="910" t="s">
        <v>936</v>
      </c>
      <c r="C27" s="911" t="s">
        <v>937</v>
      </c>
      <c r="D27" s="912">
        <f>ROUND('TVP HW Purchase'!D24/$C$2,0)</f>
        <v>394</v>
      </c>
      <c r="E27" s="913">
        <v>0.35</v>
      </c>
      <c r="F27" s="914">
        <f>ROUND(D27/$F$7,0)</f>
        <v>53</v>
      </c>
      <c r="G27" s="915">
        <f>ROUND(D27/$G$7,0)</f>
        <v>46</v>
      </c>
      <c r="H27" s="916">
        <f>ROUND(D27/$H$7,0)</f>
        <v>66</v>
      </c>
      <c r="I27" s="917">
        <f>ROUND(D27/$I$7,0)</f>
        <v>51</v>
      </c>
      <c r="J27" s="918">
        <f>ROUND(D27/$J$7,0)</f>
        <v>72</v>
      </c>
      <c r="L27" s="364" t="s">
        <v>1362</v>
      </c>
      <c r="N27" s="616">
        <f>LEN(B27)</f>
        <v>77</v>
      </c>
    </row>
    <row r="28" spans="2:14" s="8" customFormat="1" ht="31" x14ac:dyDescent="0.35">
      <c r="B28" s="919" t="s">
        <v>938</v>
      </c>
      <c r="C28" s="920" t="s">
        <v>939</v>
      </c>
      <c r="D28" s="921">
        <f>ROUND('TVP HW Purchase'!D25/$C$2,0)</f>
        <v>394</v>
      </c>
      <c r="E28" s="922">
        <v>0.35</v>
      </c>
      <c r="F28" s="923">
        <f>ROUND(D28/$F$7,0)</f>
        <v>53</v>
      </c>
      <c r="G28" s="924">
        <f>ROUND(D28/$G$7,0)</f>
        <v>46</v>
      </c>
      <c r="H28" s="925">
        <f>ROUND(D28/$H$7,0)</f>
        <v>66</v>
      </c>
      <c r="I28" s="926">
        <f>ROUND(D28/$I$7,0)</f>
        <v>51</v>
      </c>
      <c r="J28" s="927">
        <f>ROUND(D28/$J$7,0)</f>
        <v>72</v>
      </c>
      <c r="L28" s="364" t="s">
        <v>1362</v>
      </c>
      <c r="N28" s="616">
        <f>LEN(B28)</f>
        <v>81</v>
      </c>
    </row>
    <row r="29" spans="2:14" s="8" customFormat="1" ht="16" thickBot="1" x14ac:dyDescent="0.4">
      <c r="B29" s="12"/>
      <c r="C29" s="55"/>
      <c r="D29" s="159"/>
      <c r="E29" s="55"/>
      <c r="F29" s="160"/>
      <c r="G29" s="175"/>
      <c r="H29" s="178"/>
      <c r="I29" s="179"/>
      <c r="J29" s="179"/>
      <c r="L29" s="128"/>
    </row>
    <row r="30" spans="2:14" s="8" customFormat="1" ht="21" x14ac:dyDescent="0.35">
      <c r="B30" s="328" t="s">
        <v>636</v>
      </c>
      <c r="C30" s="302"/>
      <c r="D30" s="303"/>
      <c r="E30" s="302"/>
      <c r="F30" s="304"/>
      <c r="G30" s="306"/>
      <c r="H30" s="306"/>
      <c r="I30" s="307"/>
      <c r="J30" s="308"/>
      <c r="L30" s="364"/>
      <c r="N30" s="210"/>
    </row>
    <row r="31" spans="2:14" s="8" customFormat="1" ht="15.5" x14ac:dyDescent="0.35">
      <c r="B31" s="408" t="s">
        <v>790</v>
      </c>
      <c r="C31" s="413"/>
      <c r="D31" s="413"/>
      <c r="E31" s="413"/>
      <c r="F31" s="413"/>
      <c r="G31" s="414"/>
      <c r="H31" s="415"/>
      <c r="I31" s="416"/>
      <c r="J31" s="417"/>
      <c r="L31" s="364"/>
      <c r="N31" s="210"/>
    </row>
    <row r="32" spans="2:14" s="8" customFormat="1" ht="15.5" x14ac:dyDescent="0.35">
      <c r="B32" s="285" t="s">
        <v>940</v>
      </c>
      <c r="C32" s="212" t="s">
        <v>941</v>
      </c>
      <c r="D32" s="363">
        <f>ROUND('TVP HW Purchase'!D29/$C$2,0)</f>
        <v>406</v>
      </c>
      <c r="E32" s="214">
        <v>0.35</v>
      </c>
      <c r="F32" s="638">
        <f>ROUND(D32/$F$7,0)</f>
        <v>55</v>
      </c>
      <c r="G32" s="215">
        <f>ROUND(D32/$G$7,0)</f>
        <v>47</v>
      </c>
      <c r="H32" s="253">
        <f>ROUND(D32/$H$7,0)</f>
        <v>68</v>
      </c>
      <c r="I32" s="276">
        <f>ROUND(D32/$I$7,0)</f>
        <v>53</v>
      </c>
      <c r="J32" s="359">
        <f>ROUND(D32/$J$7,0)</f>
        <v>74</v>
      </c>
      <c r="L32" s="364"/>
      <c r="N32" s="616">
        <f>LEN(B32)</f>
        <v>66</v>
      </c>
    </row>
    <row r="33" spans="2:15" s="8" customFormat="1" ht="16.25" customHeight="1" x14ac:dyDescent="0.35">
      <c r="B33" s="282"/>
      <c r="C33" s="55"/>
      <c r="D33" s="159"/>
      <c r="E33" s="55"/>
      <c r="F33" s="160"/>
      <c r="G33" s="175"/>
      <c r="H33" s="178"/>
      <c r="I33" s="179"/>
      <c r="J33" s="179"/>
      <c r="L33" s="128"/>
    </row>
    <row r="34" spans="2:15" s="8" customFormat="1" ht="21" x14ac:dyDescent="0.35">
      <c r="B34" s="374" t="s">
        <v>123</v>
      </c>
      <c r="C34" s="375"/>
      <c r="D34" s="376"/>
      <c r="E34" s="375"/>
      <c r="F34" s="410"/>
      <c r="G34" s="379"/>
      <c r="H34" s="418"/>
      <c r="I34" s="411"/>
      <c r="J34" s="412"/>
      <c r="L34" s="364"/>
      <c r="N34" s="210"/>
    </row>
    <row r="35" spans="2:15" s="8" customFormat="1" ht="15.5" x14ac:dyDescent="0.35">
      <c r="B35" s="940" t="s">
        <v>942</v>
      </c>
      <c r="C35" s="941"/>
      <c r="D35" s="941"/>
      <c r="E35" s="941"/>
      <c r="F35" s="941"/>
      <c r="G35" s="941"/>
      <c r="H35" s="941"/>
      <c r="I35" s="941"/>
      <c r="J35" s="942"/>
      <c r="L35" s="364"/>
      <c r="N35" s="210"/>
    </row>
    <row r="36" spans="2:15" s="8" customFormat="1" ht="15.5" x14ac:dyDescent="0.35">
      <c r="B36" s="874" t="s">
        <v>640</v>
      </c>
      <c r="C36" s="872"/>
      <c r="D36" s="872"/>
      <c r="E36" s="872"/>
      <c r="F36" s="872"/>
      <c r="G36" s="872"/>
      <c r="H36" s="872"/>
      <c r="I36" s="872"/>
      <c r="J36" s="873"/>
      <c r="L36" s="364"/>
      <c r="N36" s="210"/>
    </row>
    <row r="37" spans="2:15" s="8" customFormat="1" ht="15.5" x14ac:dyDescent="0.35">
      <c r="B37" s="875" t="s">
        <v>641</v>
      </c>
      <c r="C37" s="876"/>
      <c r="D37" s="876"/>
      <c r="E37" s="876"/>
      <c r="F37" s="876"/>
      <c r="G37" s="876"/>
      <c r="H37" s="876"/>
      <c r="I37" s="876"/>
      <c r="J37" s="877"/>
      <c r="L37" s="364"/>
      <c r="N37" s="210"/>
    </row>
    <row r="38" spans="2:15" s="8" customFormat="1" ht="15.5" x14ac:dyDescent="0.35">
      <c r="B38" s="714" t="s">
        <v>943</v>
      </c>
      <c r="C38" s="712"/>
      <c r="D38" s="712"/>
      <c r="E38" s="712"/>
      <c r="F38" s="712"/>
      <c r="G38" s="712"/>
      <c r="H38" s="712"/>
      <c r="I38" s="712"/>
      <c r="J38" s="713"/>
      <c r="L38" s="364"/>
      <c r="N38" s="210"/>
      <c r="O38" s="153"/>
    </row>
    <row r="39" spans="2:15" s="8" customFormat="1" ht="15.5" x14ac:dyDescent="0.35">
      <c r="B39" s="311" t="s">
        <v>944</v>
      </c>
      <c r="C39" s="297" t="s">
        <v>945</v>
      </c>
      <c r="D39" s="363">
        <f>ROUND('TVP HW Purchase'!D36/$C$2,0)</f>
        <v>117</v>
      </c>
      <c r="E39" s="298">
        <v>0.35</v>
      </c>
      <c r="F39" s="638">
        <f>ROUND(D39/$F$7,0)</f>
        <v>16</v>
      </c>
      <c r="G39" s="215">
        <f>ROUND(D39/$G$7,0)</f>
        <v>14</v>
      </c>
      <c r="H39" s="253">
        <f>ROUND(D39/$H$7,0)</f>
        <v>20</v>
      </c>
      <c r="I39" s="276">
        <f>ROUND(D39/$I$7,0)</f>
        <v>15</v>
      </c>
      <c r="J39" s="359">
        <f>ROUND(D39/$J$7,0)</f>
        <v>21</v>
      </c>
      <c r="L39" s="364"/>
      <c r="N39" s="616">
        <f>LEN(B39)</f>
        <v>98</v>
      </c>
    </row>
    <row r="40" spans="2:15" s="8" customFormat="1" ht="15.5" x14ac:dyDescent="0.35">
      <c r="B40" s="714" t="s">
        <v>644</v>
      </c>
      <c r="C40" s="712"/>
      <c r="D40" s="712"/>
      <c r="E40" s="712"/>
      <c r="F40" s="712"/>
      <c r="G40" s="712"/>
      <c r="H40" s="712"/>
      <c r="I40" s="712"/>
      <c r="J40" s="713"/>
      <c r="L40" s="364"/>
      <c r="N40" s="210"/>
      <c r="O40" s="153"/>
    </row>
    <row r="41" spans="2:15" s="8" customFormat="1" ht="15.5" x14ac:dyDescent="0.35">
      <c r="B41" s="311" t="s">
        <v>946</v>
      </c>
      <c r="C41" s="312" t="s">
        <v>947</v>
      </c>
      <c r="D41" s="363">
        <f>ROUND('TVP HW Purchase'!D38/$C$2,0)</f>
        <v>137</v>
      </c>
      <c r="E41" s="298">
        <v>0.35</v>
      </c>
      <c r="F41" s="638">
        <f>ROUND(D41/$F$7,0)</f>
        <v>18</v>
      </c>
      <c r="G41" s="215">
        <f>ROUND(D41/$G$7,0)</f>
        <v>16</v>
      </c>
      <c r="H41" s="253">
        <f>ROUND(D41/$H$7,0)</f>
        <v>23</v>
      </c>
      <c r="I41" s="276">
        <f>ROUND(D41/$I$7,0)</f>
        <v>18</v>
      </c>
      <c r="J41" s="359">
        <f>ROUND(D41/$J$7,0)</f>
        <v>25</v>
      </c>
      <c r="L41" s="364"/>
      <c r="N41" s="616">
        <f>LEN(B41)</f>
        <v>91</v>
      </c>
    </row>
    <row r="42" spans="2:15" s="8" customFormat="1" ht="15.5" x14ac:dyDescent="0.35">
      <c r="B42" s="311" t="s">
        <v>948</v>
      </c>
      <c r="C42" s="312" t="s">
        <v>949</v>
      </c>
      <c r="D42" s="363">
        <f>ROUND('TVP HW Purchase'!D39/$C$2,0)</f>
        <v>146</v>
      </c>
      <c r="E42" s="298">
        <v>0.35</v>
      </c>
      <c r="F42" s="638">
        <f>ROUND(D42/$F$7,0)</f>
        <v>20</v>
      </c>
      <c r="G42" s="215">
        <f>ROUND(D42/$G$7,0)</f>
        <v>17</v>
      </c>
      <c r="H42" s="253">
        <f>ROUND(D42/$H$7,0)</f>
        <v>24</v>
      </c>
      <c r="I42" s="276">
        <f>ROUND(D42/$I$7,0)</f>
        <v>19</v>
      </c>
      <c r="J42" s="359">
        <f>ROUND(D42/$J$7,0)</f>
        <v>27</v>
      </c>
      <c r="L42" s="364"/>
      <c r="N42" s="616">
        <f>LEN(B42)</f>
        <v>91</v>
      </c>
    </row>
    <row r="43" spans="2:15" s="8" customFormat="1" ht="17.75" customHeight="1" x14ac:dyDescent="0.35">
      <c r="B43" s="311" t="s">
        <v>950</v>
      </c>
      <c r="C43" s="312" t="s">
        <v>951</v>
      </c>
      <c r="D43" s="363">
        <f>ROUND('TVP HW Purchase'!D40/$C$2,0)</f>
        <v>170</v>
      </c>
      <c r="E43" s="298">
        <v>0.35</v>
      </c>
      <c r="F43" s="638">
        <f>ROUND(D43/$F$7,0)</f>
        <v>23</v>
      </c>
      <c r="G43" s="215">
        <f>ROUND(D43/$G$7,0)</f>
        <v>20</v>
      </c>
      <c r="H43" s="253">
        <f>ROUND(D43/$H$7,0)</f>
        <v>28</v>
      </c>
      <c r="I43" s="276">
        <f>ROUND(D43/$I$7,0)</f>
        <v>22</v>
      </c>
      <c r="J43" s="359">
        <f>ROUND(D43/$J$7,0)</f>
        <v>31</v>
      </c>
      <c r="L43" s="364"/>
      <c r="N43" s="616">
        <f>LEN(B43)</f>
        <v>92</v>
      </c>
    </row>
    <row r="44" spans="2:15" s="8" customFormat="1" ht="17.75" customHeight="1" x14ac:dyDescent="0.35">
      <c r="B44" s="311" t="s">
        <v>952</v>
      </c>
      <c r="C44" s="312" t="s">
        <v>953</v>
      </c>
      <c r="D44" s="363">
        <f>ROUND('TVP HW Purchase'!D41/$C$2,0)</f>
        <v>194</v>
      </c>
      <c r="E44" s="298">
        <v>0.35</v>
      </c>
      <c r="F44" s="638">
        <f>ROUND(D44/$F$7,0)</f>
        <v>26</v>
      </c>
      <c r="G44" s="215">
        <f>ROUND(D44/$G$7,0)</f>
        <v>23</v>
      </c>
      <c r="H44" s="253">
        <f>ROUND(D44/$H$7,0)</f>
        <v>32</v>
      </c>
      <c r="I44" s="276">
        <f>ROUND(D44/$I$7,0)</f>
        <v>25</v>
      </c>
      <c r="J44" s="359">
        <f>ROUND(D44/$J$7,0)</f>
        <v>35</v>
      </c>
      <c r="L44" s="364"/>
      <c r="N44" s="616">
        <f>LEN(B44)</f>
        <v>92</v>
      </c>
    </row>
    <row r="45" spans="2:15" s="8" customFormat="1" ht="15.5" x14ac:dyDescent="0.35">
      <c r="B45" s="311" t="s">
        <v>954</v>
      </c>
      <c r="C45" s="312" t="s">
        <v>955</v>
      </c>
      <c r="D45" s="363">
        <f>ROUND('TVP HW Purchase'!D42/$C$2,0)</f>
        <v>242</v>
      </c>
      <c r="E45" s="298">
        <v>0.35</v>
      </c>
      <c r="F45" s="638">
        <f>ROUND(D45/$F$7,0)</f>
        <v>33</v>
      </c>
      <c r="G45" s="215">
        <f>ROUND(D45/$G$7,0)</f>
        <v>28</v>
      </c>
      <c r="H45" s="253">
        <f>ROUND(D45/$H$7,0)</f>
        <v>40</v>
      </c>
      <c r="I45" s="276">
        <f>ROUND(D45/$I$7,0)</f>
        <v>31</v>
      </c>
      <c r="J45" s="359">
        <f>ROUND(D45/$J$7,0)</f>
        <v>44</v>
      </c>
      <c r="L45" s="364"/>
      <c r="N45" s="616">
        <f>LEN(B45)</f>
        <v>92</v>
      </c>
    </row>
    <row r="46" spans="2:15" s="8" customFormat="1" ht="15.5" x14ac:dyDescent="0.35">
      <c r="B46" s="714" t="s">
        <v>650</v>
      </c>
      <c r="C46" s="712"/>
      <c r="D46" s="712"/>
      <c r="E46" s="712"/>
      <c r="F46" s="712"/>
      <c r="G46" s="712"/>
      <c r="H46" s="712"/>
      <c r="I46" s="712"/>
      <c r="J46" s="713"/>
      <c r="L46" s="364"/>
      <c r="N46" s="210"/>
      <c r="O46" s="153"/>
    </row>
    <row r="47" spans="2:15" s="8" customFormat="1" ht="18.649999999999999" customHeight="1" x14ac:dyDescent="0.35">
      <c r="B47" s="311" t="s">
        <v>956</v>
      </c>
      <c r="C47" s="297" t="s">
        <v>957</v>
      </c>
      <c r="D47" s="363">
        <f>ROUND('TVP HW Purchase'!D44/$C$2,0)</f>
        <v>121</v>
      </c>
      <c r="E47" s="298">
        <v>0.35</v>
      </c>
      <c r="F47" s="638">
        <f>ROUND(D47/$F$7,0)</f>
        <v>16</v>
      </c>
      <c r="G47" s="215">
        <f>ROUND(D47/$G$7,0)</f>
        <v>14</v>
      </c>
      <c r="H47" s="253">
        <f>ROUND(D47/$H$7,0)</f>
        <v>20</v>
      </c>
      <c r="I47" s="276">
        <f>ROUND(D47/$I$7,0)</f>
        <v>16</v>
      </c>
      <c r="J47" s="359">
        <f>ROUND(D47/$J$7,0)</f>
        <v>22</v>
      </c>
      <c r="L47" s="364" t="s">
        <v>652</v>
      </c>
      <c r="N47" s="616">
        <f>LEN(B47)</f>
        <v>92</v>
      </c>
    </row>
    <row r="48" spans="2:15" s="8" customFormat="1" ht="18.649999999999999" customHeight="1" x14ac:dyDescent="0.35">
      <c r="B48" s="311" t="s">
        <v>958</v>
      </c>
      <c r="C48" s="297" t="s">
        <v>959</v>
      </c>
      <c r="D48" s="363">
        <f>ROUND('TVP HW Purchase'!D45/$C$2,0)</f>
        <v>130</v>
      </c>
      <c r="E48" s="298">
        <v>0.35</v>
      </c>
      <c r="F48" s="638">
        <f>ROUND(D48/$F$7,0)</f>
        <v>17</v>
      </c>
      <c r="G48" s="215">
        <f>ROUND(D48/$G$7,0)</f>
        <v>15</v>
      </c>
      <c r="H48" s="253">
        <f>ROUND(D48/$H$7,0)</f>
        <v>22</v>
      </c>
      <c r="I48" s="276">
        <f>ROUND(D48/$I$7,0)</f>
        <v>17</v>
      </c>
      <c r="J48" s="359">
        <f>ROUND(D48/$J$7,0)</f>
        <v>24</v>
      </c>
      <c r="L48" s="364" t="s">
        <v>652</v>
      </c>
      <c r="N48" s="616">
        <f>LEN(B48)</f>
        <v>92</v>
      </c>
    </row>
    <row r="49" spans="2:15" s="8" customFormat="1" ht="31" x14ac:dyDescent="0.35">
      <c r="B49" s="929" t="s">
        <v>960</v>
      </c>
      <c r="C49" s="920" t="s">
        <v>961</v>
      </c>
      <c r="D49" s="903">
        <f>ROUND('TVP HW Purchase'!D46/$C$2,0)</f>
        <v>175</v>
      </c>
      <c r="E49" s="922">
        <v>0.35</v>
      </c>
      <c r="F49" s="905">
        <f>ROUND(D49/$F$7,0)</f>
        <v>24</v>
      </c>
      <c r="G49" s="906">
        <f>ROUND(D49/$G$7,0)</f>
        <v>20</v>
      </c>
      <c r="H49" s="907">
        <f>ROUND(D49/$H$7,0)</f>
        <v>29</v>
      </c>
      <c r="I49" s="908">
        <f>ROUND(D49/$I$7,0)</f>
        <v>23</v>
      </c>
      <c r="J49" s="909">
        <f>ROUND(D49/$J$7,0)</f>
        <v>32</v>
      </c>
      <c r="L49" s="364" t="s">
        <v>1363</v>
      </c>
      <c r="N49" s="616">
        <f>LEN(B49)</f>
        <v>92</v>
      </c>
    </row>
    <row r="50" spans="2:15" s="8" customFormat="1" ht="31" x14ac:dyDescent="0.35">
      <c r="B50" s="929" t="s">
        <v>962</v>
      </c>
      <c r="C50" s="920" t="s">
        <v>963</v>
      </c>
      <c r="D50" s="903">
        <f>ROUND('TVP HW Purchase'!D47/$C$2,0)</f>
        <v>241</v>
      </c>
      <c r="E50" s="922">
        <v>0.35</v>
      </c>
      <c r="F50" s="905">
        <f>ROUND(D50/$F$7,0)</f>
        <v>32</v>
      </c>
      <c r="G50" s="906">
        <f>ROUND(D50/$G$7,0)</f>
        <v>28</v>
      </c>
      <c r="H50" s="907">
        <f>ROUND(D50/$H$7,0)</f>
        <v>40</v>
      </c>
      <c r="I50" s="908">
        <f>ROUND(D50/$I$7,0)</f>
        <v>31</v>
      </c>
      <c r="J50" s="909">
        <f>ROUND(D50/$J$7,0)</f>
        <v>44</v>
      </c>
      <c r="L50" s="364" t="s">
        <v>1363</v>
      </c>
      <c r="N50" s="616">
        <f>LEN(B50)</f>
        <v>92</v>
      </c>
    </row>
    <row r="51" spans="2:15" s="8" customFormat="1" ht="31" x14ac:dyDescent="0.35">
      <c r="B51" s="929" t="s">
        <v>964</v>
      </c>
      <c r="C51" s="920" t="s">
        <v>965</v>
      </c>
      <c r="D51" s="903">
        <f>ROUND('TVP HW Purchase'!D48/$C$2,0)</f>
        <v>330</v>
      </c>
      <c r="E51" s="922">
        <v>0.35</v>
      </c>
      <c r="F51" s="905">
        <f>ROUND(D51/$F$7,0)</f>
        <v>44</v>
      </c>
      <c r="G51" s="906">
        <f>ROUND(D51/$G$7,0)</f>
        <v>38</v>
      </c>
      <c r="H51" s="907">
        <f>ROUND(D51/$H$7,0)</f>
        <v>55</v>
      </c>
      <c r="I51" s="908">
        <f>ROUND(D51/$I$7,0)</f>
        <v>43</v>
      </c>
      <c r="J51" s="909">
        <f>ROUND(D51/$J$7,0)</f>
        <v>60</v>
      </c>
      <c r="L51" s="364" t="s">
        <v>1363</v>
      </c>
      <c r="N51" s="616">
        <f>LEN(B51)</f>
        <v>92</v>
      </c>
    </row>
    <row r="52" spans="2:15" s="8" customFormat="1" ht="15.5" x14ac:dyDescent="0.35">
      <c r="B52" s="714" t="s">
        <v>657</v>
      </c>
      <c r="C52" s="712"/>
      <c r="D52" s="712"/>
      <c r="E52" s="712"/>
      <c r="F52" s="712"/>
      <c r="G52" s="712"/>
      <c r="H52" s="712"/>
      <c r="I52" s="712"/>
      <c r="J52" s="713"/>
      <c r="L52" s="364" t="s">
        <v>25</v>
      </c>
      <c r="N52" s="210"/>
      <c r="O52" s="153"/>
    </row>
    <row r="53" spans="2:15" s="8" customFormat="1" ht="15.5" x14ac:dyDescent="0.35">
      <c r="B53" s="940" t="s">
        <v>658</v>
      </c>
      <c r="C53" s="941"/>
      <c r="D53" s="941"/>
      <c r="E53" s="941"/>
      <c r="F53" s="941"/>
      <c r="G53" s="941"/>
      <c r="H53" s="941"/>
      <c r="I53" s="941"/>
      <c r="J53" s="942"/>
      <c r="L53" s="364"/>
      <c r="N53" s="210"/>
    </row>
    <row r="54" spans="2:15" s="8" customFormat="1" ht="31" x14ac:dyDescent="0.35">
      <c r="B54" s="929" t="s">
        <v>966</v>
      </c>
      <c r="C54" s="920" t="s">
        <v>967</v>
      </c>
      <c r="D54" s="903">
        <f>ROUND('TVP HW Purchase'!D51/$C$2,0)</f>
        <v>117</v>
      </c>
      <c r="E54" s="922">
        <v>0.35</v>
      </c>
      <c r="F54" s="905">
        <f>ROUND(D54/$F$7,0)</f>
        <v>16</v>
      </c>
      <c r="G54" s="906">
        <f>ROUND(D54/$G$7,0)</f>
        <v>14</v>
      </c>
      <c r="H54" s="907">
        <f>ROUND(D54/$H$7,0)</f>
        <v>20</v>
      </c>
      <c r="I54" s="908">
        <f>ROUND(D54/$I$7,0)</f>
        <v>15</v>
      </c>
      <c r="J54" s="909">
        <f>ROUND(D54/$J$7,0)</f>
        <v>21</v>
      </c>
      <c r="L54" s="364" t="s">
        <v>1369</v>
      </c>
      <c r="N54" s="616"/>
    </row>
    <row r="55" spans="2:15" s="8" customFormat="1" ht="15.5" x14ac:dyDescent="0.35">
      <c r="B55" s="875" t="s">
        <v>660</v>
      </c>
      <c r="C55" s="876"/>
      <c r="D55" s="876"/>
      <c r="E55" s="876"/>
      <c r="F55" s="876"/>
      <c r="G55" s="876"/>
      <c r="H55" s="876"/>
      <c r="I55" s="876"/>
      <c r="J55" s="877"/>
      <c r="L55" s="364" t="s">
        <v>25</v>
      </c>
      <c r="N55" s="210"/>
    </row>
    <row r="56" spans="2:15" s="8" customFormat="1" ht="15.5" x14ac:dyDescent="0.35">
      <c r="B56" s="963" t="s">
        <v>661</v>
      </c>
      <c r="C56" s="947"/>
      <c r="D56" s="947"/>
      <c r="E56" s="947"/>
      <c r="F56" s="947"/>
      <c r="G56" s="947"/>
      <c r="H56" s="947"/>
      <c r="I56" s="947"/>
      <c r="J56" s="948"/>
      <c r="L56" s="364"/>
      <c r="N56" s="210"/>
    </row>
    <row r="57" spans="2:15" s="8" customFormat="1" ht="15.5" x14ac:dyDescent="0.35">
      <c r="B57" s="714" t="s">
        <v>662</v>
      </c>
      <c r="C57" s="712"/>
      <c r="D57" s="712"/>
      <c r="E57" s="712"/>
      <c r="F57" s="712"/>
      <c r="G57" s="712"/>
      <c r="H57" s="712"/>
      <c r="I57" s="712"/>
      <c r="J57" s="713"/>
      <c r="L57" s="364" t="s">
        <v>25</v>
      </c>
      <c r="N57" s="210"/>
      <c r="O57" s="153"/>
    </row>
    <row r="58" spans="2:15" s="8" customFormat="1" ht="31" x14ac:dyDescent="0.35">
      <c r="B58" s="311" t="s">
        <v>968</v>
      </c>
      <c r="C58" s="297" t="s">
        <v>969</v>
      </c>
      <c r="D58" s="363">
        <f>ROUND('TVP HW Purchase'!D55/$C$2,0)</f>
        <v>386</v>
      </c>
      <c r="E58" s="298">
        <v>0.35</v>
      </c>
      <c r="F58" s="638">
        <f t="shared" ref="F58" si="0">ROUND(D58/$F$7,0)</f>
        <v>52</v>
      </c>
      <c r="G58" s="215">
        <f t="shared" ref="G58" si="1">ROUND(D58/$G$7,0)</f>
        <v>45</v>
      </c>
      <c r="H58" s="253">
        <f t="shared" ref="H58" si="2">ROUND(D58/$H$7,0)</f>
        <v>64</v>
      </c>
      <c r="I58" s="276">
        <f t="shared" ref="I58" si="3">ROUND(D58/$I$7,0)</f>
        <v>50</v>
      </c>
      <c r="J58" s="359">
        <f t="shared" ref="J58" si="4">ROUND(D58/$J$7,0)</f>
        <v>70</v>
      </c>
      <c r="L58" s="364" t="s">
        <v>25</v>
      </c>
      <c r="N58" s="616">
        <f t="shared" ref="N58:N60" si="5">LEN(B58)</f>
        <v>99</v>
      </c>
    </row>
    <row r="59" spans="2:15" s="8" customFormat="1" ht="31" x14ac:dyDescent="0.35">
      <c r="B59" s="311" t="s">
        <v>970</v>
      </c>
      <c r="C59" s="297" t="s">
        <v>971</v>
      </c>
      <c r="D59" s="363">
        <f>ROUND('TVP HW Purchase'!D56/$C$2,0)</f>
        <v>436</v>
      </c>
      <c r="E59" s="298">
        <v>0.35</v>
      </c>
      <c r="F59" s="638">
        <f t="shared" ref="F59:F62" si="6">ROUND(D59/$F$7,0)</f>
        <v>59</v>
      </c>
      <c r="G59" s="215">
        <f t="shared" ref="G59:G62" si="7">ROUND(D59/$G$7,0)</f>
        <v>51</v>
      </c>
      <c r="H59" s="253">
        <f t="shared" ref="H59:H62" si="8">ROUND(D59/$H$7,0)</f>
        <v>73</v>
      </c>
      <c r="I59" s="276">
        <f t="shared" ref="I59:I62" si="9">ROUND(D59/$I$7,0)</f>
        <v>57</v>
      </c>
      <c r="J59" s="359">
        <f t="shared" ref="J59:J62" si="10">ROUND(D59/$J$7,0)</f>
        <v>79</v>
      </c>
      <c r="L59" s="364" t="s">
        <v>25</v>
      </c>
      <c r="N59" s="616">
        <f t="shared" si="5"/>
        <v>99</v>
      </c>
    </row>
    <row r="60" spans="2:15" s="8" customFormat="1" ht="31" x14ac:dyDescent="0.35">
      <c r="B60" s="311" t="s">
        <v>972</v>
      </c>
      <c r="C60" s="297" t="s">
        <v>973</v>
      </c>
      <c r="D60" s="363">
        <f>ROUND('TVP HW Purchase'!D57/$C$2,0)</f>
        <v>560</v>
      </c>
      <c r="E60" s="298">
        <v>0.35</v>
      </c>
      <c r="F60" s="638">
        <f t="shared" si="6"/>
        <v>75</v>
      </c>
      <c r="G60" s="215">
        <f t="shared" si="7"/>
        <v>65</v>
      </c>
      <c r="H60" s="253">
        <f t="shared" si="8"/>
        <v>93</v>
      </c>
      <c r="I60" s="276">
        <f t="shared" si="9"/>
        <v>73</v>
      </c>
      <c r="J60" s="359">
        <f t="shared" si="10"/>
        <v>102</v>
      </c>
      <c r="L60" s="364" t="s">
        <v>25</v>
      </c>
      <c r="N60" s="616">
        <f t="shared" si="5"/>
        <v>100</v>
      </c>
    </row>
    <row r="61" spans="2:15" s="8" customFormat="1" ht="31" x14ac:dyDescent="0.35">
      <c r="B61" s="311" t="s">
        <v>974</v>
      </c>
      <c r="C61" s="297" t="s">
        <v>975</v>
      </c>
      <c r="D61" s="363">
        <f>ROUND('TVP HW Purchase'!D58/$C$2,0)</f>
        <v>684</v>
      </c>
      <c r="E61" s="298">
        <v>0.35</v>
      </c>
      <c r="F61" s="638">
        <f t="shared" si="6"/>
        <v>92</v>
      </c>
      <c r="G61" s="215">
        <f t="shared" si="7"/>
        <v>80</v>
      </c>
      <c r="H61" s="253">
        <f t="shared" si="8"/>
        <v>114</v>
      </c>
      <c r="I61" s="276">
        <f t="shared" si="9"/>
        <v>89</v>
      </c>
      <c r="J61" s="359">
        <f t="shared" si="10"/>
        <v>124</v>
      </c>
      <c r="L61" s="364" t="s">
        <v>25</v>
      </c>
      <c r="N61" s="616">
        <f>LEN(B61)</f>
        <v>100</v>
      </c>
    </row>
    <row r="62" spans="2:15" s="8" customFormat="1" ht="31" x14ac:dyDescent="0.35">
      <c r="B62" s="311" t="s">
        <v>976</v>
      </c>
      <c r="C62" s="297" t="s">
        <v>977</v>
      </c>
      <c r="D62" s="363">
        <f>ROUND('TVP HW Purchase'!D59/$C$2,0)</f>
        <v>932</v>
      </c>
      <c r="E62" s="325">
        <v>0.35</v>
      </c>
      <c r="F62" s="638">
        <f t="shared" si="6"/>
        <v>125</v>
      </c>
      <c r="G62" s="215">
        <f t="shared" si="7"/>
        <v>108</v>
      </c>
      <c r="H62" s="253">
        <f t="shared" si="8"/>
        <v>155</v>
      </c>
      <c r="I62" s="276">
        <f t="shared" si="9"/>
        <v>121</v>
      </c>
      <c r="J62" s="359">
        <f t="shared" si="10"/>
        <v>169</v>
      </c>
      <c r="L62" s="364" t="s">
        <v>25</v>
      </c>
      <c r="N62" s="616">
        <f>LEN(B62)</f>
        <v>100</v>
      </c>
    </row>
    <row r="63" spans="2:15" s="8" customFormat="1" ht="15.5" x14ac:dyDescent="0.35">
      <c r="B63" s="874" t="s">
        <v>668</v>
      </c>
      <c r="C63" s="872"/>
      <c r="D63" s="872"/>
      <c r="E63" s="872"/>
      <c r="F63" s="872"/>
      <c r="G63" s="872"/>
      <c r="H63" s="872"/>
      <c r="I63" s="872"/>
      <c r="J63" s="873"/>
      <c r="L63" s="364"/>
      <c r="N63" s="210"/>
    </row>
    <row r="64" spans="2:15" s="8" customFormat="1" ht="15.5" x14ac:dyDescent="0.35">
      <c r="B64" s="744" t="s">
        <v>831</v>
      </c>
      <c r="C64" s="745"/>
      <c r="D64" s="745"/>
      <c r="E64" s="745"/>
      <c r="F64" s="745"/>
      <c r="G64" s="745"/>
      <c r="H64" s="745"/>
      <c r="I64" s="745"/>
      <c r="J64" s="746"/>
      <c r="L64" s="364"/>
      <c r="N64" s="210"/>
      <c r="O64" s="153"/>
    </row>
    <row r="65" spans="2:15" s="8" customFormat="1" ht="15.5" x14ac:dyDescent="0.35">
      <c r="B65" s="319" t="s">
        <v>978</v>
      </c>
      <c r="C65" s="297" t="s">
        <v>979</v>
      </c>
      <c r="D65" s="363">
        <f>ROUND('TVP HW Purchase'!D62/$C$2,0)</f>
        <v>137</v>
      </c>
      <c r="E65" s="298">
        <v>0.35</v>
      </c>
      <c r="F65" s="638">
        <f>ROUND(D65/$F$7,0)</f>
        <v>18</v>
      </c>
      <c r="G65" s="215">
        <f>ROUND(D65/$G$7,0)</f>
        <v>16</v>
      </c>
      <c r="H65" s="253">
        <f>ROUND(D65/$H$7,0)</f>
        <v>23</v>
      </c>
      <c r="I65" s="276">
        <f>ROUND(D65/$I$7,0)</f>
        <v>18</v>
      </c>
      <c r="J65" s="359">
        <f>ROUND(D65/$J$7,0)</f>
        <v>25</v>
      </c>
      <c r="L65" s="364"/>
      <c r="N65" s="616">
        <f>LEN(B65)</f>
        <v>97</v>
      </c>
    </row>
    <row r="66" spans="2:15" s="8" customFormat="1" ht="15.5" x14ac:dyDescent="0.35">
      <c r="B66" s="744" t="s">
        <v>834</v>
      </c>
      <c r="C66" s="745"/>
      <c r="D66" s="745"/>
      <c r="E66" s="745"/>
      <c r="F66" s="745"/>
      <c r="G66" s="745"/>
      <c r="H66" s="745"/>
      <c r="I66" s="745"/>
      <c r="J66" s="746"/>
      <c r="L66" s="364"/>
      <c r="N66" s="210"/>
      <c r="O66" s="153"/>
    </row>
    <row r="67" spans="2:15" s="8" customFormat="1" ht="15.5" x14ac:dyDescent="0.35">
      <c r="B67" s="1001" t="s">
        <v>980</v>
      </c>
      <c r="C67" s="1002"/>
      <c r="D67" s="1002"/>
      <c r="E67" s="1002"/>
      <c r="F67" s="1002"/>
      <c r="G67" s="1002"/>
      <c r="H67" s="1002"/>
      <c r="I67" s="1002"/>
      <c r="J67" s="1003"/>
      <c r="L67" s="364"/>
      <c r="N67" s="210"/>
    </row>
    <row r="68" spans="2:15" s="8" customFormat="1" ht="15.5" x14ac:dyDescent="0.35">
      <c r="B68" s="311" t="s">
        <v>981</v>
      </c>
      <c r="C68" s="312" t="s">
        <v>982</v>
      </c>
      <c r="D68" s="363">
        <f>ROUND('TVP HW Purchase'!D65/$C$2,0)</f>
        <v>98</v>
      </c>
      <c r="E68" s="298">
        <v>0.35</v>
      </c>
      <c r="F68" s="638">
        <f t="shared" ref="F68:F73" si="11">ROUND(D68/$F$7,0)</f>
        <v>13</v>
      </c>
      <c r="G68" s="215">
        <f t="shared" ref="G68:G73" si="12">ROUND(D68/$G$7,0)</f>
        <v>11</v>
      </c>
      <c r="H68" s="253">
        <f t="shared" ref="H68:H73" si="13">ROUND(D68/$H$7,0)</f>
        <v>16</v>
      </c>
      <c r="I68" s="276">
        <f t="shared" ref="I68:I73" si="14">ROUND(D68/$I$7,0)</f>
        <v>13</v>
      </c>
      <c r="J68" s="359">
        <f t="shared" ref="J68:J73" si="15">ROUND(D68/$J$7,0)</f>
        <v>18</v>
      </c>
      <c r="L68" s="364"/>
      <c r="N68" s="616">
        <f t="shared" ref="N68:N73" si="16">LEN(B68)</f>
        <v>90</v>
      </c>
    </row>
    <row r="69" spans="2:15" s="8" customFormat="1" ht="15.5" x14ac:dyDescent="0.35">
      <c r="B69" s="311" t="s">
        <v>983</v>
      </c>
      <c r="C69" s="312" t="s">
        <v>984</v>
      </c>
      <c r="D69" s="363">
        <f>ROUND('TVP HW Purchase'!D66/$C$2,0)</f>
        <v>267</v>
      </c>
      <c r="E69" s="298">
        <v>0.35</v>
      </c>
      <c r="F69" s="638">
        <f t="shared" si="11"/>
        <v>36</v>
      </c>
      <c r="G69" s="215">
        <f t="shared" si="12"/>
        <v>31</v>
      </c>
      <c r="H69" s="253">
        <f t="shared" si="13"/>
        <v>45</v>
      </c>
      <c r="I69" s="276">
        <f t="shared" si="14"/>
        <v>35</v>
      </c>
      <c r="J69" s="359">
        <f t="shared" si="15"/>
        <v>49</v>
      </c>
      <c r="L69" s="364"/>
      <c r="N69" s="616">
        <f t="shared" si="16"/>
        <v>55</v>
      </c>
    </row>
    <row r="70" spans="2:15" s="8" customFormat="1" ht="15.5" x14ac:dyDescent="0.35">
      <c r="B70" s="311" t="s">
        <v>985</v>
      </c>
      <c r="C70" s="312" t="s">
        <v>986</v>
      </c>
      <c r="D70" s="363">
        <f>ROUND('TVP HW Purchase'!D67/$C$2,0)</f>
        <v>30</v>
      </c>
      <c r="E70" s="298">
        <v>0.35</v>
      </c>
      <c r="F70" s="638">
        <f t="shared" si="11"/>
        <v>4</v>
      </c>
      <c r="G70" s="215">
        <f t="shared" si="12"/>
        <v>3</v>
      </c>
      <c r="H70" s="253">
        <f t="shared" si="13"/>
        <v>5</v>
      </c>
      <c r="I70" s="276">
        <f t="shared" si="14"/>
        <v>4</v>
      </c>
      <c r="J70" s="359">
        <f t="shared" si="15"/>
        <v>5</v>
      </c>
      <c r="L70" s="364"/>
      <c r="N70" s="616">
        <f t="shared" si="16"/>
        <v>98</v>
      </c>
    </row>
    <row r="71" spans="2:15" s="8" customFormat="1" ht="15.5" x14ac:dyDescent="0.35">
      <c r="B71" s="311" t="s">
        <v>987</v>
      </c>
      <c r="C71" s="312" t="s">
        <v>988</v>
      </c>
      <c r="D71" s="363">
        <f>ROUND('TVP HW Purchase'!D68/$C$2,0)</f>
        <v>31</v>
      </c>
      <c r="E71" s="298">
        <v>0.35</v>
      </c>
      <c r="F71" s="638">
        <f t="shared" si="11"/>
        <v>4</v>
      </c>
      <c r="G71" s="215">
        <f t="shared" si="12"/>
        <v>4</v>
      </c>
      <c r="H71" s="253">
        <f t="shared" si="13"/>
        <v>5</v>
      </c>
      <c r="I71" s="276">
        <f t="shared" si="14"/>
        <v>4</v>
      </c>
      <c r="J71" s="359">
        <f t="shared" si="15"/>
        <v>6</v>
      </c>
      <c r="L71" s="364"/>
      <c r="N71" s="616">
        <f t="shared" si="16"/>
        <v>98</v>
      </c>
    </row>
    <row r="72" spans="2:15" s="8" customFormat="1" ht="15.5" x14ac:dyDescent="0.35">
      <c r="B72" s="311" t="s">
        <v>989</v>
      </c>
      <c r="C72" s="312" t="s">
        <v>990</v>
      </c>
      <c r="D72" s="363">
        <f>ROUND('TVP HW Purchase'!D69/$C$2,0)</f>
        <v>33</v>
      </c>
      <c r="E72" s="298">
        <v>0.35</v>
      </c>
      <c r="F72" s="638">
        <f t="shared" si="11"/>
        <v>4</v>
      </c>
      <c r="G72" s="215">
        <f t="shared" si="12"/>
        <v>4</v>
      </c>
      <c r="H72" s="253">
        <f t="shared" si="13"/>
        <v>6</v>
      </c>
      <c r="I72" s="276">
        <f t="shared" si="14"/>
        <v>4</v>
      </c>
      <c r="J72" s="359">
        <f t="shared" si="15"/>
        <v>6</v>
      </c>
      <c r="L72" s="364"/>
      <c r="N72" s="616">
        <f t="shared" si="16"/>
        <v>98</v>
      </c>
    </row>
    <row r="73" spans="2:15" s="8" customFormat="1" ht="31" x14ac:dyDescent="0.35">
      <c r="B73" s="929" t="s">
        <v>991</v>
      </c>
      <c r="C73" s="920" t="s">
        <v>992</v>
      </c>
      <c r="D73" s="903">
        <f>ROUND('TVP HW Purchase'!D70/$C$2,0)</f>
        <v>66</v>
      </c>
      <c r="E73" s="922">
        <v>0.35</v>
      </c>
      <c r="F73" s="905">
        <f t="shared" si="11"/>
        <v>9</v>
      </c>
      <c r="G73" s="906">
        <f t="shared" si="12"/>
        <v>8</v>
      </c>
      <c r="H73" s="907">
        <f t="shared" si="13"/>
        <v>11</v>
      </c>
      <c r="I73" s="908">
        <f t="shared" si="14"/>
        <v>9</v>
      </c>
      <c r="J73" s="909">
        <f t="shared" si="15"/>
        <v>12</v>
      </c>
      <c r="L73" s="364" t="s">
        <v>1369</v>
      </c>
      <c r="N73" s="616">
        <f t="shared" si="16"/>
        <v>99</v>
      </c>
    </row>
    <row r="74" spans="2:15" s="8" customFormat="1" ht="15.5" x14ac:dyDescent="0.35">
      <c r="B74" s="714" t="s">
        <v>848</v>
      </c>
      <c r="C74" s="712"/>
      <c r="D74" s="712"/>
      <c r="E74" s="712"/>
      <c r="F74" s="712"/>
      <c r="G74" s="712"/>
      <c r="H74" s="712"/>
      <c r="I74" s="712"/>
      <c r="J74" s="713"/>
      <c r="L74" s="364"/>
      <c r="N74" s="210"/>
      <c r="O74" s="153"/>
    </row>
    <row r="75" spans="2:15" s="8" customFormat="1" ht="15.5" x14ac:dyDescent="0.35">
      <c r="B75" s="952" t="s">
        <v>849</v>
      </c>
      <c r="C75" s="953"/>
      <c r="D75" s="953"/>
      <c r="E75" s="953"/>
      <c r="F75" s="953"/>
      <c r="G75" s="953"/>
      <c r="H75" s="953"/>
      <c r="I75" s="953"/>
      <c r="J75" s="954"/>
      <c r="L75" s="364" t="s">
        <v>652</v>
      </c>
      <c r="N75" s="210"/>
    </row>
    <row r="76" spans="2:15" s="8" customFormat="1" ht="15.5" x14ac:dyDescent="0.35">
      <c r="B76" s="311" t="s">
        <v>993</v>
      </c>
      <c r="C76" s="297" t="s">
        <v>994</v>
      </c>
      <c r="D76" s="363">
        <f>ROUND('TVP HW Purchase'!D73/$C$2,0)</f>
        <v>98</v>
      </c>
      <c r="E76" s="298">
        <v>0.35</v>
      </c>
      <c r="F76" s="638">
        <f>ROUND(D76/$F$7,0)</f>
        <v>13</v>
      </c>
      <c r="G76" s="215">
        <f>ROUND(D76/$G$7,0)</f>
        <v>11</v>
      </c>
      <c r="H76" s="253">
        <f>ROUND(D76/$H$7,0)</f>
        <v>16</v>
      </c>
      <c r="I76" s="276">
        <f>ROUND(D76/$I$7,0)</f>
        <v>13</v>
      </c>
      <c r="J76" s="359">
        <f>ROUND(D76/$J$7,0)</f>
        <v>18</v>
      </c>
      <c r="L76" s="364"/>
      <c r="N76" s="616">
        <f>LEN(B76)</f>
        <v>70</v>
      </c>
    </row>
    <row r="77" spans="2:15" s="8" customFormat="1" ht="15.5" x14ac:dyDescent="0.35">
      <c r="B77" s="311" t="s">
        <v>995</v>
      </c>
      <c r="C77" s="297" t="s">
        <v>996</v>
      </c>
      <c r="D77" s="363">
        <f>ROUND('TVP HW Purchase'!D74/$C$2,0)</f>
        <v>349</v>
      </c>
      <c r="E77" s="313">
        <v>0.22</v>
      </c>
      <c r="F77" s="638">
        <f>ROUND(D77/$F$7,0)</f>
        <v>47</v>
      </c>
      <c r="G77" s="215">
        <f>ROUND(D77/$G$7,0)</f>
        <v>41</v>
      </c>
      <c r="H77" s="253">
        <f>ROUND(D77/$H$7,0)</f>
        <v>58</v>
      </c>
      <c r="I77" s="276">
        <f>ROUND(D77/$I$7,0)</f>
        <v>45</v>
      </c>
      <c r="J77" s="359">
        <f>ROUND(D77/$J$7,0)</f>
        <v>63</v>
      </c>
      <c r="L77" s="364" t="s">
        <v>652</v>
      </c>
      <c r="N77" s="616">
        <f>LEN(B77)</f>
        <v>43</v>
      </c>
    </row>
    <row r="78" spans="2:15" s="8" customFormat="1" ht="15.5" x14ac:dyDescent="0.35">
      <c r="B78" s="319" t="s">
        <v>997</v>
      </c>
      <c r="C78" s="297" t="s">
        <v>998</v>
      </c>
      <c r="D78" s="363">
        <f>ROUND('TVP HW Purchase'!D75/$C$2,0)</f>
        <v>233</v>
      </c>
      <c r="E78" s="313">
        <v>0.22</v>
      </c>
      <c r="F78" s="638">
        <f>ROUND(D78/$F$7,0)</f>
        <v>31</v>
      </c>
      <c r="G78" s="215">
        <f>ROUND(D78/$G$7,0)</f>
        <v>27</v>
      </c>
      <c r="H78" s="253">
        <f>ROUND(D78/$H$7,0)</f>
        <v>39</v>
      </c>
      <c r="I78" s="276">
        <f>ROUND(D78/$I$7,0)</f>
        <v>30</v>
      </c>
      <c r="J78" s="359">
        <f>ROUND(D78/$J$7,0)</f>
        <v>42</v>
      </c>
      <c r="L78" s="364" t="s">
        <v>1372</v>
      </c>
      <c r="N78" s="616">
        <f>LEN(B78)</f>
        <v>59</v>
      </c>
      <c r="O78" s="153"/>
    </row>
    <row r="79" spans="2:15" s="8" customFormat="1" ht="15.5" x14ac:dyDescent="0.35">
      <c r="B79" s="319" t="s">
        <v>999</v>
      </c>
      <c r="C79" s="324" t="s">
        <v>1000</v>
      </c>
      <c r="D79" s="363">
        <f>ROUND('TVP HW Purchase'!D76/$C$2,0)</f>
        <v>206</v>
      </c>
      <c r="E79" s="322">
        <v>0.22</v>
      </c>
      <c r="F79" s="638">
        <f>ROUND(D79/$F$7,0)</f>
        <v>28</v>
      </c>
      <c r="G79" s="215">
        <f>ROUND(D79/$G$7,0)</f>
        <v>24</v>
      </c>
      <c r="H79" s="253">
        <f>ROUND(D79/$H$7,0)</f>
        <v>34</v>
      </c>
      <c r="I79" s="276">
        <f>ROUND(D79/$I$7,0)</f>
        <v>27</v>
      </c>
      <c r="J79" s="359">
        <f>ROUND(D79/$J$7,0)</f>
        <v>37</v>
      </c>
      <c r="L79" s="364" t="s">
        <v>1372</v>
      </c>
      <c r="N79" s="616">
        <f>LEN(B79)</f>
        <v>59</v>
      </c>
      <c r="O79" s="153"/>
    </row>
    <row r="80" spans="2:15" s="8" customFormat="1" ht="15.5" x14ac:dyDescent="0.35">
      <c r="B80" s="874" t="s">
        <v>685</v>
      </c>
      <c r="C80" s="872"/>
      <c r="D80" s="872"/>
      <c r="E80" s="872"/>
      <c r="F80" s="872"/>
      <c r="G80" s="872"/>
      <c r="H80" s="872"/>
      <c r="I80" s="872"/>
      <c r="J80" s="873"/>
      <c r="L80" s="364"/>
      <c r="N80" s="210"/>
    </row>
    <row r="81" spans="2:15" s="8" customFormat="1" ht="96" customHeight="1" x14ac:dyDescent="0.35">
      <c r="B81" s="940" t="s">
        <v>1001</v>
      </c>
      <c r="C81" s="941"/>
      <c r="D81" s="941"/>
      <c r="E81" s="941"/>
      <c r="F81" s="941"/>
      <c r="G81" s="941"/>
      <c r="H81" s="941"/>
      <c r="I81" s="941"/>
      <c r="J81" s="942"/>
      <c r="L81" s="364" t="s">
        <v>652</v>
      </c>
      <c r="N81" s="210"/>
    </row>
    <row r="82" spans="2:15" s="8" customFormat="1" ht="17.5" x14ac:dyDescent="0.35">
      <c r="B82" s="930" t="s">
        <v>1002</v>
      </c>
      <c r="C82" s="931" t="s">
        <v>1003</v>
      </c>
      <c r="D82" s="903">
        <f>ROUND('TVP HW Purchase'!D79/$C$2,0)</f>
        <v>871</v>
      </c>
      <c r="E82" s="922">
        <v>0.1</v>
      </c>
      <c r="F82" s="905">
        <f>ROUND(D82/$F$7,0)</f>
        <v>117</v>
      </c>
      <c r="G82" s="906">
        <f>ROUND(D82/$G$7,0)</f>
        <v>101</v>
      </c>
      <c r="H82" s="907">
        <f>ROUND(D82/$H$7,0)</f>
        <v>145</v>
      </c>
      <c r="I82" s="908">
        <f>ROUND(D82/$I$7,0)</f>
        <v>113</v>
      </c>
      <c r="J82" s="909">
        <f>ROUND(D82/$J$7,0)</f>
        <v>158</v>
      </c>
      <c r="L82" s="364" t="s">
        <v>1364</v>
      </c>
      <c r="N82" s="616">
        <f>LEN(B82)</f>
        <v>98</v>
      </c>
      <c r="O82" s="153"/>
    </row>
    <row r="83" spans="2:15" s="8" customFormat="1" ht="17.5" x14ac:dyDescent="0.35">
      <c r="B83" s="319" t="s">
        <v>1004</v>
      </c>
      <c r="C83" s="331" t="s">
        <v>1005</v>
      </c>
      <c r="D83" s="363">
        <f>ROUND('TVP HW Purchase'!D80/$C$2,0)</f>
        <v>881</v>
      </c>
      <c r="E83" s="313">
        <v>0.1</v>
      </c>
      <c r="F83" s="638">
        <f>ROUND(D83/$F$7,0)</f>
        <v>119</v>
      </c>
      <c r="G83" s="215">
        <f>ROUND(D83/$G$7,0)</f>
        <v>102</v>
      </c>
      <c r="H83" s="253">
        <f>ROUND(D83/$H$7,0)</f>
        <v>147</v>
      </c>
      <c r="I83" s="276">
        <f>ROUND(D83/$I$7,0)</f>
        <v>114</v>
      </c>
      <c r="J83" s="359">
        <f>ROUND(D83/$J$7,0)</f>
        <v>160</v>
      </c>
      <c r="L83" s="364"/>
      <c r="N83" s="616">
        <f>LEN(B83)</f>
        <v>96</v>
      </c>
      <c r="O83" s="153"/>
    </row>
    <row r="84" spans="2:15" s="8" customFormat="1" ht="15.5" x14ac:dyDescent="0.35">
      <c r="B84" s="874" t="s">
        <v>689</v>
      </c>
      <c r="C84" s="872"/>
      <c r="D84" s="872"/>
      <c r="E84" s="872"/>
      <c r="F84" s="872"/>
      <c r="G84" s="872"/>
      <c r="H84" s="872"/>
      <c r="I84" s="872"/>
      <c r="J84" s="873"/>
      <c r="L84" s="364"/>
      <c r="N84" s="210"/>
      <c r="O84" s="153"/>
    </row>
    <row r="85" spans="2:15" s="8" customFormat="1" ht="15.5" x14ac:dyDescent="0.35">
      <c r="B85" s="744" t="s">
        <v>690</v>
      </c>
      <c r="C85" s="745"/>
      <c r="D85" s="745"/>
      <c r="E85" s="745"/>
      <c r="F85" s="745"/>
      <c r="G85" s="745"/>
      <c r="H85" s="745"/>
      <c r="I85" s="745"/>
      <c r="J85" s="746"/>
      <c r="L85" s="364"/>
      <c r="N85" s="210"/>
      <c r="O85" s="153"/>
    </row>
    <row r="86" spans="2:15" s="8" customFormat="1" ht="15.5" x14ac:dyDescent="0.35">
      <c r="B86" s="337" t="s">
        <v>1006</v>
      </c>
      <c r="C86" s="331" t="s">
        <v>1007</v>
      </c>
      <c r="D86" s="363">
        <f>ROUND('TVP HW Purchase'!D83/$C$2,0)</f>
        <v>265</v>
      </c>
      <c r="E86" s="298">
        <v>0.35</v>
      </c>
      <c r="F86" s="638">
        <f>ROUND(D86/$F$7,0)</f>
        <v>36</v>
      </c>
      <c r="G86" s="215">
        <f>ROUND(D86/$G$7,0)</f>
        <v>31</v>
      </c>
      <c r="H86" s="253">
        <f>ROUND(D86/$H$7,0)</f>
        <v>44</v>
      </c>
      <c r="I86" s="276">
        <f>ROUND(D86/$I$7,0)</f>
        <v>34</v>
      </c>
      <c r="J86" s="359">
        <f>ROUND(D86/$J$7,0)</f>
        <v>48</v>
      </c>
      <c r="L86" s="364"/>
      <c r="N86" s="616">
        <f>LEN(B86)</f>
        <v>84</v>
      </c>
      <c r="O86" s="153"/>
    </row>
    <row r="87" spans="2:15" s="8" customFormat="1" ht="15.5" x14ac:dyDescent="0.35">
      <c r="B87" s="333" t="s">
        <v>1008</v>
      </c>
      <c r="C87" s="324" t="s">
        <v>1009</v>
      </c>
      <c r="D87" s="363">
        <f>ROUND('TVP HW Purchase'!D84/$C$2,0)</f>
        <v>355</v>
      </c>
      <c r="E87" s="325">
        <v>0.35</v>
      </c>
      <c r="F87" s="638">
        <f>ROUND(D87/$F$7,0)</f>
        <v>48</v>
      </c>
      <c r="G87" s="215">
        <f>ROUND(D87/$G$7,0)</f>
        <v>41</v>
      </c>
      <c r="H87" s="253">
        <f>ROUND(D87/$H$7,0)</f>
        <v>59</v>
      </c>
      <c r="I87" s="276">
        <f>ROUND(D87/$I$7,0)</f>
        <v>46</v>
      </c>
      <c r="J87" s="359">
        <f>ROUND(D87/$J$7,0)</f>
        <v>65</v>
      </c>
      <c r="L87" s="364"/>
      <c r="N87" s="616">
        <f>LEN(B87)</f>
        <v>85</v>
      </c>
      <c r="O87" s="153"/>
    </row>
    <row r="88" spans="2:15" s="8" customFormat="1" ht="15.5" x14ac:dyDescent="0.35">
      <c r="B88" s="878" t="s">
        <v>1373</v>
      </c>
      <c r="C88" s="745"/>
      <c r="D88" s="745"/>
      <c r="E88" s="745"/>
      <c r="F88" s="745"/>
      <c r="G88" s="745"/>
      <c r="H88" s="745"/>
      <c r="I88" s="745"/>
      <c r="J88" s="746"/>
      <c r="L88" s="364"/>
      <c r="N88" s="210"/>
      <c r="O88" s="153"/>
    </row>
    <row r="89" spans="2:15" s="8" customFormat="1" ht="15.5" x14ac:dyDescent="0.35">
      <c r="B89" s="337" t="s">
        <v>1010</v>
      </c>
      <c r="C89" s="331" t="s">
        <v>1011</v>
      </c>
      <c r="D89" s="363">
        <f>ROUND('TVP HW Purchase'!D86/$C$2,0)</f>
        <v>265</v>
      </c>
      <c r="E89" s="298">
        <v>0.35</v>
      </c>
      <c r="F89" s="638">
        <f>ROUND(D89/$F$7,0)</f>
        <v>36</v>
      </c>
      <c r="G89" s="215">
        <f>ROUND(D89/$G$7,0)</f>
        <v>31</v>
      </c>
      <c r="H89" s="253">
        <f>ROUND(D89/$H$7,0)</f>
        <v>44</v>
      </c>
      <c r="I89" s="276">
        <f>ROUND(D89/$I$7,0)</f>
        <v>34</v>
      </c>
      <c r="J89" s="359">
        <f>ROUND(D89/$J$7,0)</f>
        <v>48</v>
      </c>
      <c r="L89" s="364" t="s">
        <v>25</v>
      </c>
      <c r="N89" s="616">
        <f>LEN(B89)</f>
        <v>94</v>
      </c>
      <c r="O89" s="153"/>
    </row>
    <row r="90" spans="2:15" s="8" customFormat="1" ht="15.5" x14ac:dyDescent="0.35">
      <c r="B90" s="333" t="s">
        <v>1012</v>
      </c>
      <c r="C90" s="324" t="s">
        <v>1013</v>
      </c>
      <c r="D90" s="363">
        <f>ROUND('TVP HW Purchase'!D87/$C$2,0)</f>
        <v>355</v>
      </c>
      <c r="E90" s="325">
        <v>0.35</v>
      </c>
      <c r="F90" s="638">
        <f>ROUND(D90/$F$7,0)</f>
        <v>48</v>
      </c>
      <c r="G90" s="215">
        <f>ROUND(D90/$G$7,0)</f>
        <v>41</v>
      </c>
      <c r="H90" s="253">
        <f>ROUND(D90/$H$7,0)</f>
        <v>59</v>
      </c>
      <c r="I90" s="276">
        <f>ROUND(D90/$I$7,0)</f>
        <v>46</v>
      </c>
      <c r="J90" s="359">
        <f>ROUND(D90/$J$7,0)</f>
        <v>65</v>
      </c>
      <c r="L90" s="364" t="s">
        <v>25</v>
      </c>
      <c r="N90" s="616">
        <f>LEN(B90)</f>
        <v>95</v>
      </c>
      <c r="O90" s="153"/>
    </row>
    <row r="91" spans="2:15" s="8" customFormat="1" ht="15.5" x14ac:dyDescent="0.35">
      <c r="B91" s="874" t="s">
        <v>695</v>
      </c>
      <c r="C91" s="872"/>
      <c r="D91" s="872"/>
      <c r="E91" s="872"/>
      <c r="F91" s="872"/>
      <c r="G91" s="872"/>
      <c r="H91" s="872"/>
      <c r="I91" s="872"/>
      <c r="J91" s="873"/>
      <c r="L91" s="364"/>
      <c r="N91" s="210"/>
      <c r="O91" s="153"/>
    </row>
    <row r="92" spans="2:15" s="8" customFormat="1" ht="15.5" x14ac:dyDescent="0.35">
      <c r="B92" s="319" t="s">
        <v>1014</v>
      </c>
      <c r="C92" s="312" t="s">
        <v>1015</v>
      </c>
      <c r="D92" s="363">
        <f>ROUND('TVP HW Purchase'!D89/$C$2,0)</f>
        <v>133</v>
      </c>
      <c r="E92" s="313">
        <v>0.35</v>
      </c>
      <c r="F92" s="638">
        <f>ROUND(D92/$F$7,0)</f>
        <v>18</v>
      </c>
      <c r="G92" s="215">
        <f>ROUND(D92/$G$7,0)</f>
        <v>15</v>
      </c>
      <c r="H92" s="253">
        <f>ROUND(D92/$H$7,0)</f>
        <v>22</v>
      </c>
      <c r="I92" s="276">
        <f>ROUND(D92/$I$7,0)</f>
        <v>17</v>
      </c>
      <c r="J92" s="359">
        <f>ROUND(D92/$J$7,0)</f>
        <v>24</v>
      </c>
      <c r="L92" s="364"/>
      <c r="N92" s="616">
        <f>LEN(B92)</f>
        <v>55</v>
      </c>
      <c r="O92" s="153"/>
    </row>
    <row r="93" spans="2:15" s="8" customFormat="1" ht="15.5" x14ac:dyDescent="0.35">
      <c r="B93" s="319" t="s">
        <v>1016</v>
      </c>
      <c r="C93" s="320" t="s">
        <v>1017</v>
      </c>
      <c r="D93" s="363">
        <f>ROUND('TVP HW Purchase'!D90/$C$2,0)</f>
        <v>187</v>
      </c>
      <c r="E93" s="322">
        <v>0.35</v>
      </c>
      <c r="F93" s="638">
        <f>ROUND(D93/$F$7,0)</f>
        <v>25</v>
      </c>
      <c r="G93" s="215">
        <f>ROUND(D93/$G$7,0)</f>
        <v>22</v>
      </c>
      <c r="H93" s="253">
        <f>ROUND(D93/$H$7,0)</f>
        <v>31</v>
      </c>
      <c r="I93" s="276">
        <f>ROUND(D93/$I$7,0)</f>
        <v>24</v>
      </c>
      <c r="J93" s="359">
        <f>ROUND(D93/$J$7,0)</f>
        <v>34</v>
      </c>
      <c r="L93" s="364"/>
      <c r="N93" s="616">
        <f>LEN(B93)</f>
        <v>54</v>
      </c>
      <c r="O93" s="153"/>
    </row>
    <row r="94" spans="2:15" s="8" customFormat="1" ht="15.5" x14ac:dyDescent="0.35">
      <c r="B94" s="874" t="s">
        <v>698</v>
      </c>
      <c r="C94" s="872"/>
      <c r="D94" s="872"/>
      <c r="E94" s="872"/>
      <c r="F94" s="872"/>
      <c r="G94" s="872"/>
      <c r="H94" s="872"/>
      <c r="I94" s="872"/>
      <c r="J94" s="873"/>
      <c r="L94" s="364"/>
      <c r="N94" s="210"/>
      <c r="O94" s="153"/>
    </row>
    <row r="95" spans="2:15" s="8" customFormat="1" ht="15.5" x14ac:dyDescent="0.35">
      <c r="B95" s="319" t="s">
        <v>1018</v>
      </c>
      <c r="C95" s="320" t="s">
        <v>1019</v>
      </c>
      <c r="D95" s="363">
        <f>ROUND('TVP HW Purchase'!D92/$C$2,0)</f>
        <v>117</v>
      </c>
      <c r="E95" s="322">
        <v>0.35</v>
      </c>
      <c r="F95" s="638">
        <f>ROUND(D95/$F$7,0)</f>
        <v>16</v>
      </c>
      <c r="G95" s="215">
        <f>ROUND(D95/$G$7,0)</f>
        <v>14</v>
      </c>
      <c r="H95" s="253">
        <f>ROUND(D95/$H$7,0)</f>
        <v>20</v>
      </c>
      <c r="I95" s="276">
        <f>ROUND(D95/$I$7,0)</f>
        <v>15</v>
      </c>
      <c r="J95" s="359">
        <f>ROUND(D95/$J$7,0)</f>
        <v>21</v>
      </c>
      <c r="L95" s="364"/>
      <c r="N95" s="616">
        <f>LEN(B95)</f>
        <v>72</v>
      </c>
      <c r="O95" s="153"/>
    </row>
    <row r="96" spans="2:15" s="8" customFormat="1" ht="15.5" x14ac:dyDescent="0.35">
      <c r="B96" s="319" t="s">
        <v>1020</v>
      </c>
      <c r="C96" s="297" t="s">
        <v>1021</v>
      </c>
      <c r="D96" s="363">
        <f>ROUND('TVP HW Purchase'!D93/$C$2,0)</f>
        <v>129</v>
      </c>
      <c r="E96" s="298">
        <v>0.35</v>
      </c>
      <c r="F96" s="638">
        <f>ROUND(D96/$F$7,0)</f>
        <v>17</v>
      </c>
      <c r="G96" s="215">
        <f>ROUND(D96/$G$7,0)</f>
        <v>15</v>
      </c>
      <c r="H96" s="253">
        <f>ROUND(D96/$H$7,0)</f>
        <v>22</v>
      </c>
      <c r="I96" s="276">
        <f>ROUND(D96/$I$7,0)</f>
        <v>17</v>
      </c>
      <c r="J96" s="359">
        <f>ROUND(D96/$J$7,0)</f>
        <v>23</v>
      </c>
      <c r="L96" s="364"/>
      <c r="N96" s="616">
        <f>LEN(B96)</f>
        <v>89</v>
      </c>
      <c r="O96" s="153"/>
    </row>
    <row r="97" spans="2:15" s="8" customFormat="1" ht="15.5" x14ac:dyDescent="0.35">
      <c r="B97" s="958" t="s">
        <v>658</v>
      </c>
      <c r="C97" s="941"/>
      <c r="D97" s="941"/>
      <c r="E97" s="941"/>
      <c r="F97" s="941"/>
      <c r="G97" s="941"/>
      <c r="H97" s="941"/>
      <c r="I97" s="941"/>
      <c r="J97" s="942"/>
      <c r="L97" s="364"/>
      <c r="N97" s="210"/>
    </row>
    <row r="98" spans="2:15" s="8" customFormat="1" ht="15.5" x14ac:dyDescent="0.35">
      <c r="B98" s="899" t="s">
        <v>1022</v>
      </c>
      <c r="C98" s="223" t="s">
        <v>1023</v>
      </c>
      <c r="D98" s="363">
        <f>ROUND('TVP HW Purchase'!D95/$C$2,0)</f>
        <v>141</v>
      </c>
      <c r="E98" s="214">
        <v>0.35</v>
      </c>
      <c r="F98" s="638">
        <f>ROUND(D98/$F$7,0)</f>
        <v>19</v>
      </c>
      <c r="G98" s="215">
        <f>ROUND(D98/$G$7,0)</f>
        <v>16</v>
      </c>
      <c r="H98" s="253">
        <f>ROUND(D98/$H$7,0)</f>
        <v>24</v>
      </c>
      <c r="I98" s="276">
        <f>ROUND(D98/$I$7,0)</f>
        <v>18</v>
      </c>
      <c r="J98" s="359">
        <f>ROUND(D98/$J$7,0)</f>
        <v>26</v>
      </c>
      <c r="L98" s="364" t="s">
        <v>652</v>
      </c>
      <c r="N98" s="616">
        <f>LEN(B98)</f>
        <v>82</v>
      </c>
      <c r="O98" s="153"/>
    </row>
    <row r="99" spans="2:15" s="8" customFormat="1" ht="31" x14ac:dyDescent="0.35">
      <c r="B99" s="932" t="s">
        <v>1024</v>
      </c>
      <c r="C99" s="902" t="s">
        <v>1025</v>
      </c>
      <c r="D99" s="903">
        <f>ROUND('TVP HW Purchase'!D96/$C$2,0)</f>
        <v>141</v>
      </c>
      <c r="E99" s="904">
        <v>0.35</v>
      </c>
      <c r="F99" s="905">
        <f>ROUND(D99/$F$7,0)</f>
        <v>19</v>
      </c>
      <c r="G99" s="906">
        <f>ROUND(D99/$G$7,0)</f>
        <v>16</v>
      </c>
      <c r="H99" s="907">
        <f>ROUND(D99/$H$7,0)</f>
        <v>24</v>
      </c>
      <c r="I99" s="908">
        <f>ROUND(D99/$I$7,0)</f>
        <v>18</v>
      </c>
      <c r="J99" s="909">
        <f>ROUND(D99/$J$7,0)</f>
        <v>26</v>
      </c>
      <c r="L99" s="364" t="s">
        <v>1369</v>
      </c>
      <c r="N99" s="616"/>
      <c r="O99" s="153"/>
    </row>
    <row r="100" spans="2:15" s="8" customFormat="1" ht="15.5" x14ac:dyDescent="0.35">
      <c r="B100" s="823" t="s">
        <v>1026</v>
      </c>
      <c r="C100" s="223" t="s">
        <v>1027</v>
      </c>
      <c r="D100" s="363">
        <f>ROUND('TVP HW Purchase'!D97/$C$2,0)</f>
        <v>179</v>
      </c>
      <c r="E100" s="214">
        <v>0.35</v>
      </c>
      <c r="F100" s="638">
        <f>ROUND(D100/$F$7,0)</f>
        <v>24</v>
      </c>
      <c r="G100" s="215">
        <f>ROUND(D100/$G$7,0)</f>
        <v>21</v>
      </c>
      <c r="H100" s="253">
        <f>ROUND(D100/$H$7,0)</f>
        <v>30</v>
      </c>
      <c r="I100" s="276">
        <f>ROUND(D100/$I$7,0)</f>
        <v>23</v>
      </c>
      <c r="J100" s="359">
        <f>ROUND(D100/$J$7,0)</f>
        <v>33</v>
      </c>
      <c r="L100" s="364"/>
      <c r="N100" s="616">
        <f>LEN(B100)</f>
        <v>83</v>
      </c>
      <c r="O100" s="153"/>
    </row>
    <row r="101" spans="2:15" s="8" customFormat="1" ht="15.5" x14ac:dyDescent="0.35">
      <c r="B101" s="874" t="s">
        <v>704</v>
      </c>
      <c r="C101" s="872"/>
      <c r="D101" s="872"/>
      <c r="E101" s="872"/>
      <c r="F101" s="872"/>
      <c r="G101" s="872"/>
      <c r="H101" s="872"/>
      <c r="I101" s="872"/>
      <c r="J101" s="873"/>
      <c r="L101" s="364"/>
      <c r="N101" s="210"/>
      <c r="O101" s="153"/>
    </row>
    <row r="102" spans="2:15" s="8" customFormat="1" ht="15.5" x14ac:dyDescent="0.35">
      <c r="B102" s="319" t="s">
        <v>1028</v>
      </c>
      <c r="C102" s="297" t="s">
        <v>1029</v>
      </c>
      <c r="D102" s="363">
        <f>ROUND('TVP HW Purchase'!D99/$C$2,0)</f>
        <v>74</v>
      </c>
      <c r="E102" s="298">
        <v>0.35</v>
      </c>
      <c r="F102" s="638">
        <f>ROUND(D102/$F$7,0)</f>
        <v>10</v>
      </c>
      <c r="G102" s="215">
        <f>ROUND(D102/$G$7,0)</f>
        <v>9</v>
      </c>
      <c r="H102" s="253">
        <f>ROUND(D102/$H$7,0)</f>
        <v>12</v>
      </c>
      <c r="I102" s="276">
        <f>ROUND(D102/$I$7,0)</f>
        <v>10</v>
      </c>
      <c r="J102" s="359">
        <f>ROUND(D102/$J$7,0)</f>
        <v>13</v>
      </c>
      <c r="L102" s="364"/>
      <c r="N102" s="616">
        <f>LEN(B102)</f>
        <v>66</v>
      </c>
      <c r="O102" s="153"/>
    </row>
    <row r="103" spans="2:15" s="8" customFormat="1" ht="15.5" x14ac:dyDescent="0.35">
      <c r="B103" s="319" t="s">
        <v>1030</v>
      </c>
      <c r="C103" s="312" t="s">
        <v>1031</v>
      </c>
      <c r="D103" s="363">
        <f>ROUND('TVP HW Purchase'!D100/$C$2,0)</f>
        <v>92</v>
      </c>
      <c r="E103" s="298">
        <v>0.35</v>
      </c>
      <c r="F103" s="638">
        <f>ROUND(D103/$F$7,0)</f>
        <v>12</v>
      </c>
      <c r="G103" s="215">
        <f>ROUND(D103/$G$7,0)</f>
        <v>11</v>
      </c>
      <c r="H103" s="253">
        <f>ROUND(D103/$H$7,0)</f>
        <v>15</v>
      </c>
      <c r="I103" s="276">
        <f>ROUND(D103/$I$7,0)</f>
        <v>12</v>
      </c>
      <c r="J103" s="359">
        <f>ROUND(D103/$J$7,0)</f>
        <v>17</v>
      </c>
      <c r="L103" s="364"/>
      <c r="N103" s="616">
        <f>LEN(B103)</f>
        <v>67</v>
      </c>
      <c r="O103" s="153"/>
    </row>
    <row r="104" spans="2:15" s="8" customFormat="1" ht="15.5" x14ac:dyDescent="0.35">
      <c r="B104" s="930" t="s">
        <v>1032</v>
      </c>
      <c r="C104" s="933" t="s">
        <v>1033</v>
      </c>
      <c r="D104" s="903">
        <f>ROUND('TVP HW Purchase'!D101/$C$2,0)</f>
        <v>110</v>
      </c>
      <c r="E104" s="934">
        <v>0.35</v>
      </c>
      <c r="F104" s="905">
        <f>ROUND(D104/$F$7,0)</f>
        <v>15</v>
      </c>
      <c r="G104" s="906">
        <f>ROUND(D104/$G$7,0)</f>
        <v>13</v>
      </c>
      <c r="H104" s="907">
        <f>ROUND(D104/$H$7,0)</f>
        <v>18</v>
      </c>
      <c r="I104" s="908">
        <f>ROUND(D104/$I$7,0)</f>
        <v>14</v>
      </c>
      <c r="J104" s="909">
        <f>ROUND(D104/$J$7,0)</f>
        <v>20</v>
      </c>
      <c r="L104" s="364" t="s">
        <v>1364</v>
      </c>
      <c r="N104" s="616">
        <f>LEN(B104)</f>
        <v>66</v>
      </c>
      <c r="O104" s="153"/>
    </row>
    <row r="105" spans="2:15" s="8" customFormat="1" ht="15.5" x14ac:dyDescent="0.35">
      <c r="B105" s="874" t="s">
        <v>45</v>
      </c>
      <c r="C105" s="872"/>
      <c r="D105" s="872"/>
      <c r="E105" s="872"/>
      <c r="F105" s="872"/>
      <c r="G105" s="872"/>
      <c r="H105" s="872"/>
      <c r="I105" s="872"/>
      <c r="J105" s="873"/>
      <c r="L105" s="364"/>
      <c r="N105" s="210"/>
      <c r="O105" s="153"/>
    </row>
    <row r="106" spans="2:15" s="8" customFormat="1" ht="61.5" customHeight="1" x14ac:dyDescent="0.35">
      <c r="B106" s="940" t="s">
        <v>891</v>
      </c>
      <c r="C106" s="941"/>
      <c r="D106" s="941"/>
      <c r="E106" s="941"/>
      <c r="F106" s="941"/>
      <c r="G106" s="941"/>
      <c r="H106" s="941"/>
      <c r="I106" s="941"/>
      <c r="J106" s="942"/>
      <c r="L106" s="364"/>
      <c r="N106" s="210"/>
    </row>
    <row r="107" spans="2:15" s="8" customFormat="1" ht="15.5" x14ac:dyDescent="0.35">
      <c r="B107" s="930" t="s">
        <v>1034</v>
      </c>
      <c r="C107" s="933" t="s">
        <v>1035</v>
      </c>
      <c r="D107" s="903">
        <f>ROUND('TVP HW Purchase'!D104/$C$2,0)</f>
        <v>594</v>
      </c>
      <c r="E107" s="934">
        <v>0.22</v>
      </c>
      <c r="F107" s="905">
        <f t="shared" ref="F107:F113" si="17">ROUND(D107/$F$7,0)</f>
        <v>80</v>
      </c>
      <c r="G107" s="906">
        <f t="shared" ref="G107:G113" si="18">ROUND(D107/$G$7,0)</f>
        <v>69</v>
      </c>
      <c r="H107" s="907">
        <f t="shared" ref="H107:H113" si="19">ROUND(D107/$H$7,0)</f>
        <v>99</v>
      </c>
      <c r="I107" s="908">
        <f t="shared" ref="I107:I113" si="20">ROUND(D107/$I$7,0)</f>
        <v>77</v>
      </c>
      <c r="J107" s="909">
        <f t="shared" ref="J107:J113" si="21">ROUND(D107/$J$7,0)</f>
        <v>108</v>
      </c>
      <c r="L107" s="364" t="s">
        <v>1364</v>
      </c>
      <c r="N107" s="616">
        <f t="shared" ref="N107:N113" si="22">LEN(B107)</f>
        <v>99</v>
      </c>
      <c r="O107" s="153"/>
    </row>
    <row r="108" spans="2:15" s="8" customFormat="1" ht="31" x14ac:dyDescent="0.35">
      <c r="B108" s="930" t="s">
        <v>1036</v>
      </c>
      <c r="C108" s="933" t="s">
        <v>1037</v>
      </c>
      <c r="D108" s="903">
        <f>ROUND('TVP HW Purchase'!D105/$C$2,0)</f>
        <v>594</v>
      </c>
      <c r="E108" s="934">
        <v>0.22</v>
      </c>
      <c r="F108" s="905">
        <f t="shared" si="17"/>
        <v>80</v>
      </c>
      <c r="G108" s="906">
        <f t="shared" si="18"/>
        <v>69</v>
      </c>
      <c r="H108" s="907">
        <f t="shared" si="19"/>
        <v>99</v>
      </c>
      <c r="I108" s="908">
        <f t="shared" si="20"/>
        <v>77</v>
      </c>
      <c r="J108" s="909">
        <f t="shared" si="21"/>
        <v>108</v>
      </c>
      <c r="L108" s="364" t="s">
        <v>1364</v>
      </c>
      <c r="N108" s="616">
        <f t="shared" si="22"/>
        <v>100</v>
      </c>
      <c r="O108" s="153"/>
    </row>
    <row r="109" spans="2:15" s="8" customFormat="1" ht="31" x14ac:dyDescent="0.35">
      <c r="B109" s="930" t="s">
        <v>1038</v>
      </c>
      <c r="C109" s="933" t="s">
        <v>1039</v>
      </c>
      <c r="D109" s="903">
        <f>ROUND('TVP HW Purchase'!D106/$C$2,0)</f>
        <v>594</v>
      </c>
      <c r="E109" s="934">
        <v>0.22</v>
      </c>
      <c r="F109" s="905">
        <f t="shared" si="17"/>
        <v>80</v>
      </c>
      <c r="G109" s="906">
        <f t="shared" si="18"/>
        <v>69</v>
      </c>
      <c r="H109" s="907">
        <f t="shared" si="19"/>
        <v>99</v>
      </c>
      <c r="I109" s="908">
        <f t="shared" si="20"/>
        <v>77</v>
      </c>
      <c r="J109" s="909">
        <f t="shared" si="21"/>
        <v>108</v>
      </c>
      <c r="L109" s="364" t="s">
        <v>1364</v>
      </c>
      <c r="N109" s="616">
        <f t="shared" si="22"/>
        <v>100</v>
      </c>
      <c r="O109" s="153"/>
    </row>
    <row r="110" spans="2:15" s="8" customFormat="1" ht="66.75" customHeight="1" x14ac:dyDescent="0.35">
      <c r="B110" s="940" t="s">
        <v>1040</v>
      </c>
      <c r="C110" s="941"/>
      <c r="D110" s="941"/>
      <c r="E110" s="941"/>
      <c r="F110" s="941"/>
      <c r="G110" s="941"/>
      <c r="H110" s="941"/>
      <c r="I110" s="941"/>
      <c r="J110" s="942"/>
      <c r="L110" s="364"/>
      <c r="N110" s="210"/>
    </row>
    <row r="111" spans="2:15" s="8" customFormat="1" ht="15.5" x14ac:dyDescent="0.35">
      <c r="B111" s="930" t="s">
        <v>1041</v>
      </c>
      <c r="C111" s="933" t="s">
        <v>1042</v>
      </c>
      <c r="D111" s="903">
        <f>ROUND('TVP HW Purchase'!D108/$C$2,0)</f>
        <v>586</v>
      </c>
      <c r="E111" s="934">
        <v>0.22</v>
      </c>
      <c r="F111" s="905">
        <f t="shared" si="17"/>
        <v>79</v>
      </c>
      <c r="G111" s="906">
        <f t="shared" si="18"/>
        <v>68</v>
      </c>
      <c r="H111" s="907">
        <f t="shared" si="19"/>
        <v>98</v>
      </c>
      <c r="I111" s="908">
        <f t="shared" si="20"/>
        <v>76</v>
      </c>
      <c r="J111" s="909">
        <f t="shared" si="21"/>
        <v>107</v>
      </c>
      <c r="L111" s="364" t="s">
        <v>1364</v>
      </c>
      <c r="N111" s="616">
        <f t="shared" si="22"/>
        <v>96</v>
      </c>
      <c r="O111" s="153"/>
    </row>
    <row r="112" spans="2:15" s="8" customFormat="1" ht="15.5" x14ac:dyDescent="0.35">
      <c r="B112" s="930" t="s">
        <v>1043</v>
      </c>
      <c r="C112" s="933" t="s">
        <v>1044</v>
      </c>
      <c r="D112" s="903">
        <f>ROUND('TVP HW Purchase'!D109/$C$2,0)</f>
        <v>586</v>
      </c>
      <c r="E112" s="934">
        <v>0.22</v>
      </c>
      <c r="F112" s="905">
        <f t="shared" si="17"/>
        <v>79</v>
      </c>
      <c r="G112" s="906">
        <f t="shared" si="18"/>
        <v>68</v>
      </c>
      <c r="H112" s="907">
        <f t="shared" si="19"/>
        <v>98</v>
      </c>
      <c r="I112" s="908">
        <f t="shared" si="20"/>
        <v>76</v>
      </c>
      <c r="J112" s="909">
        <f t="shared" si="21"/>
        <v>107</v>
      </c>
      <c r="L112" s="364" t="s">
        <v>1364</v>
      </c>
      <c r="N112" s="616">
        <f t="shared" si="22"/>
        <v>97</v>
      </c>
      <c r="O112" s="153"/>
    </row>
    <row r="113" spans="1:32" s="8" customFormat="1" ht="15.5" x14ac:dyDescent="0.35">
      <c r="B113" s="930" t="s">
        <v>1045</v>
      </c>
      <c r="C113" s="933" t="s">
        <v>1046</v>
      </c>
      <c r="D113" s="903">
        <f>ROUND('TVP HW Purchase'!D110/$C$2,0)</f>
        <v>586</v>
      </c>
      <c r="E113" s="934">
        <v>0.22</v>
      </c>
      <c r="F113" s="905">
        <f t="shared" si="17"/>
        <v>79</v>
      </c>
      <c r="G113" s="906">
        <f t="shared" si="18"/>
        <v>68</v>
      </c>
      <c r="H113" s="907">
        <f t="shared" si="19"/>
        <v>98</v>
      </c>
      <c r="I113" s="908">
        <f t="shared" si="20"/>
        <v>76</v>
      </c>
      <c r="J113" s="909">
        <f t="shared" si="21"/>
        <v>107</v>
      </c>
      <c r="L113" s="364" t="s">
        <v>1364</v>
      </c>
      <c r="N113" s="616">
        <f t="shared" si="22"/>
        <v>97</v>
      </c>
      <c r="O113" s="153"/>
    </row>
    <row r="114" spans="1:32" s="8" customFormat="1" ht="15.5" x14ac:dyDescent="0.35">
      <c r="B114" s="874" t="s">
        <v>905</v>
      </c>
      <c r="C114" s="872"/>
      <c r="D114" s="872"/>
      <c r="E114" s="872"/>
      <c r="F114" s="872"/>
      <c r="G114" s="872"/>
      <c r="H114" s="872"/>
      <c r="I114" s="872"/>
      <c r="J114" s="873"/>
      <c r="L114" s="364"/>
      <c r="N114" s="210"/>
      <c r="O114" s="153"/>
    </row>
    <row r="115" spans="1:32" s="8" customFormat="1" ht="15.5" x14ac:dyDescent="0.35">
      <c r="B115" s="337"/>
      <c r="C115" s="700"/>
      <c r="D115" s="700"/>
      <c r="E115" s="298"/>
      <c r="F115" s="638"/>
      <c r="G115" s="215"/>
      <c r="H115" s="253"/>
      <c r="I115" s="276"/>
      <c r="J115" s="359"/>
      <c r="L115" s="364"/>
      <c r="N115" s="616"/>
    </row>
    <row r="116" spans="1:32" s="8" customFormat="1" ht="15.5" x14ac:dyDescent="0.35">
      <c r="B116" s="874" t="s">
        <v>726</v>
      </c>
      <c r="C116" s="872"/>
      <c r="D116" s="872"/>
      <c r="E116" s="872"/>
      <c r="F116" s="872"/>
      <c r="G116" s="872"/>
      <c r="H116" s="872"/>
      <c r="I116" s="872"/>
      <c r="J116" s="873"/>
      <c r="L116" s="364"/>
      <c r="N116" s="616"/>
      <c r="O116" s="153"/>
    </row>
    <row r="117" spans="1:32" s="8" customFormat="1" ht="53" customHeight="1" x14ac:dyDescent="0.35">
      <c r="B117" s="949" t="s">
        <v>727</v>
      </c>
      <c r="C117" s="950"/>
      <c r="D117" s="950"/>
      <c r="E117" s="950"/>
      <c r="F117" s="950"/>
      <c r="G117" s="950"/>
      <c r="H117" s="950"/>
      <c r="I117" s="950"/>
      <c r="J117" s="951"/>
      <c r="L117" s="364" t="s">
        <v>652</v>
      </c>
      <c r="N117" s="210"/>
    </row>
    <row r="118" spans="1:32" s="8" customFormat="1" ht="15.5" x14ac:dyDescent="0.35">
      <c r="B118" s="935" t="s">
        <v>1047</v>
      </c>
      <c r="C118" s="902" t="s">
        <v>1048</v>
      </c>
      <c r="D118" s="903">
        <f>ROUND('TVP HW Purchase'!D123/$C$2,0)</f>
        <v>221</v>
      </c>
      <c r="E118" s="904">
        <v>0.22</v>
      </c>
      <c r="F118" s="905">
        <f>ROUND(D118/$F$7,0)</f>
        <v>30</v>
      </c>
      <c r="G118" s="906">
        <f>ROUND(D118/$G$7,0)</f>
        <v>26</v>
      </c>
      <c r="H118" s="907">
        <f>ROUND(D118/$H$7,0)</f>
        <v>37</v>
      </c>
      <c r="I118" s="908">
        <f>ROUND(D118/$I$7,0)</f>
        <v>29</v>
      </c>
      <c r="J118" s="909">
        <f>ROUND(D118/$J$7,0)</f>
        <v>40</v>
      </c>
      <c r="L118" s="364" t="s">
        <v>1364</v>
      </c>
      <c r="N118" s="616">
        <f>LEN(B118)</f>
        <v>81</v>
      </c>
    </row>
    <row r="119" spans="1:32" s="8" customFormat="1" ht="15.5" x14ac:dyDescent="0.35">
      <c r="B119" s="935" t="s">
        <v>1049</v>
      </c>
      <c r="C119" s="902" t="s">
        <v>1050</v>
      </c>
      <c r="D119" s="903">
        <f>ROUND('TVP HW Purchase'!D124/$C$2,0)</f>
        <v>277</v>
      </c>
      <c r="E119" s="904">
        <v>0.22</v>
      </c>
      <c r="F119" s="905">
        <f>ROUND(D119/$F$7,0)</f>
        <v>37</v>
      </c>
      <c r="G119" s="906">
        <f>ROUND(D119/$G$7,0)</f>
        <v>32</v>
      </c>
      <c r="H119" s="907">
        <f>ROUND(D119/$H$7,0)</f>
        <v>46</v>
      </c>
      <c r="I119" s="908">
        <f>ROUND(D119/$I$7,0)</f>
        <v>36</v>
      </c>
      <c r="J119" s="909">
        <f>ROUND(D119/$J$7,0)</f>
        <v>50</v>
      </c>
      <c r="L119" s="364" t="s">
        <v>1364</v>
      </c>
      <c r="N119" s="616">
        <f>LEN(B119)</f>
        <v>91</v>
      </c>
    </row>
    <row r="120" spans="1:32" s="8" customFormat="1" ht="15.5" x14ac:dyDescent="0.35">
      <c r="B120" s="874" t="s">
        <v>730</v>
      </c>
      <c r="C120" s="872"/>
      <c r="D120" s="872"/>
      <c r="E120" s="872"/>
      <c r="F120" s="872"/>
      <c r="G120" s="872"/>
      <c r="H120" s="872"/>
      <c r="I120" s="872"/>
      <c r="J120" s="873"/>
      <c r="L120" s="364"/>
      <c r="N120" s="210"/>
      <c r="O120" s="153"/>
    </row>
    <row r="121" spans="1:32" s="8" customFormat="1" ht="51" customHeight="1" x14ac:dyDescent="0.35">
      <c r="B121" s="952" t="s">
        <v>731</v>
      </c>
      <c r="C121" s="953"/>
      <c r="D121" s="953"/>
      <c r="E121" s="953"/>
      <c r="F121" s="953"/>
      <c r="G121" s="953"/>
      <c r="H121" s="953"/>
      <c r="I121" s="953"/>
      <c r="J121" s="954"/>
      <c r="L121" s="364" t="s">
        <v>652</v>
      </c>
      <c r="N121" s="210"/>
    </row>
    <row r="122" spans="1:32" s="8" customFormat="1" ht="31" x14ac:dyDescent="0.35">
      <c r="B122" s="929" t="s">
        <v>1051</v>
      </c>
      <c r="C122" s="933" t="s">
        <v>1052</v>
      </c>
      <c r="D122" s="903">
        <f>ROUND('TVP HW Purchase'!D127/$C$2,0)</f>
        <v>809</v>
      </c>
      <c r="E122" s="913">
        <v>0.22</v>
      </c>
      <c r="F122" s="905">
        <f>ROUND(D122/$F$7,0)</f>
        <v>109</v>
      </c>
      <c r="G122" s="906">
        <f>ROUND(D122/$G$7,0)</f>
        <v>94</v>
      </c>
      <c r="H122" s="907">
        <f>ROUND(D122/$H$7,0)</f>
        <v>135</v>
      </c>
      <c r="I122" s="908">
        <f>ROUND(D122/$I$7,0)</f>
        <v>105</v>
      </c>
      <c r="J122" s="909">
        <f>ROUND(D122/$J$7,0)</f>
        <v>147</v>
      </c>
      <c r="L122" s="364" t="s">
        <v>1365</v>
      </c>
      <c r="N122" s="616">
        <f>LEN(B122)</f>
        <v>90</v>
      </c>
    </row>
    <row r="123" spans="1:32" s="8" customFormat="1" ht="31" x14ac:dyDescent="0.35">
      <c r="B123" s="929" t="s">
        <v>1053</v>
      </c>
      <c r="C123" s="933" t="s">
        <v>1054</v>
      </c>
      <c r="D123" s="903">
        <f>ROUND('TVP HW Purchase'!D128/$C$2,0)</f>
        <v>712</v>
      </c>
      <c r="E123" s="922">
        <v>0.22</v>
      </c>
      <c r="F123" s="905">
        <f>ROUND(D123/$F$7,0)</f>
        <v>96</v>
      </c>
      <c r="G123" s="906">
        <f>ROUND(D123/$G$7,0)</f>
        <v>83</v>
      </c>
      <c r="H123" s="907">
        <f>ROUND(D123/$H$7,0)</f>
        <v>119</v>
      </c>
      <c r="I123" s="908">
        <f>ROUND(D123/$I$7,0)</f>
        <v>92</v>
      </c>
      <c r="J123" s="909">
        <f>ROUND(D123/$J$7,0)</f>
        <v>129</v>
      </c>
      <c r="L123" s="364" t="s">
        <v>1365</v>
      </c>
      <c r="N123" s="616">
        <f>LEN(B123)</f>
        <v>66</v>
      </c>
    </row>
    <row r="124" spans="1:32" s="8" customFormat="1" ht="15.5" x14ac:dyDescent="0.35">
      <c r="B124" s="874" t="s">
        <v>737</v>
      </c>
      <c r="C124" s="872"/>
      <c r="D124" s="872"/>
      <c r="E124" s="872"/>
      <c r="F124" s="872"/>
      <c r="G124" s="872"/>
      <c r="H124" s="872"/>
      <c r="I124" s="872"/>
      <c r="J124" s="873"/>
      <c r="L124" s="364"/>
      <c r="N124" s="210"/>
      <c r="O124" s="153"/>
    </row>
    <row r="125" spans="1:32" s="8" customFormat="1" ht="15.5" x14ac:dyDescent="0.35">
      <c r="B125" s="337"/>
      <c r="C125" s="331"/>
      <c r="D125" s="331"/>
      <c r="E125" s="298"/>
      <c r="F125" s="638"/>
      <c r="G125" s="215"/>
      <c r="H125" s="253"/>
      <c r="I125" s="276"/>
      <c r="J125" s="359"/>
      <c r="L125" s="364"/>
      <c r="N125" s="616"/>
    </row>
    <row r="126" spans="1:32" s="8" customFormat="1" ht="15.5" x14ac:dyDescent="0.35">
      <c r="L126" s="128"/>
    </row>
    <row r="127" spans="1:32" s="8" customFormat="1" ht="15.5" x14ac:dyDescent="0.35">
      <c r="A127" s="167"/>
      <c r="B127" s="981" t="s">
        <v>1055</v>
      </c>
      <c r="C127" s="970"/>
      <c r="D127" s="970"/>
      <c r="E127" s="970"/>
      <c r="F127" s="970"/>
      <c r="G127" s="970"/>
      <c r="H127" s="970"/>
      <c r="I127" s="970"/>
      <c r="J127" s="971"/>
      <c r="K127" s="167"/>
      <c r="L127" s="364"/>
      <c r="M127" s="167"/>
      <c r="N127" s="210"/>
      <c r="O127" s="167"/>
      <c r="P127" s="167"/>
      <c r="Q127" s="167"/>
      <c r="R127" s="167"/>
      <c r="S127" s="167"/>
      <c r="T127" s="167"/>
      <c r="U127" s="167"/>
      <c r="V127" s="167"/>
      <c r="W127" s="167"/>
      <c r="X127" s="167"/>
      <c r="Y127" s="167"/>
      <c r="Z127" s="167"/>
      <c r="AA127" s="167"/>
      <c r="AB127" s="167"/>
      <c r="AC127" s="167"/>
      <c r="AD127" s="167"/>
      <c r="AE127" s="167"/>
      <c r="AF127" s="167"/>
    </row>
    <row r="128" spans="1:32" s="8" customFormat="1" ht="46.75" customHeight="1" x14ac:dyDescent="0.35">
      <c r="A128" s="167"/>
      <c r="B128" s="1004" t="s">
        <v>1366</v>
      </c>
      <c r="C128" s="1005"/>
      <c r="D128" s="1005"/>
      <c r="E128" s="1005"/>
      <c r="F128" s="1005"/>
      <c r="G128" s="1005"/>
      <c r="H128" s="1005"/>
      <c r="I128" s="1005"/>
      <c r="J128" s="1006"/>
      <c r="K128" s="167"/>
      <c r="L128" s="364" t="s">
        <v>652</v>
      </c>
      <c r="M128" s="167"/>
      <c r="N128" s="210"/>
      <c r="O128" s="167"/>
      <c r="P128" s="167"/>
      <c r="Q128" s="167"/>
      <c r="R128" s="167"/>
      <c r="S128" s="167"/>
      <c r="T128" s="167"/>
      <c r="U128" s="167"/>
      <c r="V128" s="167"/>
      <c r="W128" s="167"/>
      <c r="X128" s="167"/>
      <c r="Y128" s="167"/>
      <c r="Z128" s="167"/>
      <c r="AA128" s="167"/>
      <c r="AB128" s="167"/>
      <c r="AC128" s="167"/>
      <c r="AD128" s="167"/>
      <c r="AE128" s="167"/>
      <c r="AF128" s="167"/>
    </row>
    <row r="129" spans="1:32" s="8" customFormat="1" ht="15.5" x14ac:dyDescent="0.35">
      <c r="B129" s="285" t="s">
        <v>1056</v>
      </c>
      <c r="C129" s="223" t="s">
        <v>1057</v>
      </c>
      <c r="D129" s="363">
        <v>1500</v>
      </c>
      <c r="E129" s="225">
        <v>0.22</v>
      </c>
      <c r="F129" s="638">
        <f>ROUND(D129/$F$7,0)</f>
        <v>202</v>
      </c>
      <c r="G129" s="215">
        <f>ROUND(D129/$G$7,0)</f>
        <v>174</v>
      </c>
      <c r="H129" s="253">
        <f>ROUND(D129/$H$7,0)</f>
        <v>250</v>
      </c>
      <c r="I129" s="276">
        <f>ROUND(D129/$I$7,0)</f>
        <v>195</v>
      </c>
      <c r="J129" s="359">
        <f>ROUND(D129/$J$7,0)</f>
        <v>273</v>
      </c>
      <c r="K129" s="167"/>
      <c r="L129" s="364"/>
      <c r="M129" s="167"/>
      <c r="N129" s="616"/>
      <c r="O129" s="167"/>
      <c r="P129" s="167"/>
      <c r="Q129" s="167"/>
      <c r="R129" s="167"/>
      <c r="S129" s="167"/>
      <c r="T129" s="167"/>
      <c r="U129" s="167"/>
      <c r="V129" s="167"/>
      <c r="W129" s="167"/>
      <c r="X129" s="167"/>
      <c r="Y129" s="167"/>
      <c r="Z129" s="167"/>
      <c r="AA129" s="167"/>
      <c r="AB129" s="167"/>
      <c r="AC129" s="167"/>
      <c r="AD129" s="167"/>
      <c r="AE129" s="167"/>
      <c r="AF129" s="167"/>
    </row>
    <row r="130" spans="1:32" s="8" customFormat="1" ht="15.5" x14ac:dyDescent="0.35">
      <c r="B130" s="285" t="s">
        <v>1058</v>
      </c>
      <c r="C130" s="223" t="s">
        <v>1059</v>
      </c>
      <c r="D130" s="363">
        <v>1500</v>
      </c>
      <c r="E130" s="225">
        <v>0.22</v>
      </c>
      <c r="F130" s="638">
        <f>ROUND(D130/$F$7,0)</f>
        <v>202</v>
      </c>
      <c r="G130" s="215">
        <f>ROUND(D130/$G$7,0)</f>
        <v>174</v>
      </c>
      <c r="H130" s="253">
        <f>ROUND(D130/$H$7,0)</f>
        <v>250</v>
      </c>
      <c r="I130" s="276">
        <f>ROUND(D130/$I$7,0)</f>
        <v>195</v>
      </c>
      <c r="J130" s="359">
        <f>ROUND(D130/$J$7,0)</f>
        <v>273</v>
      </c>
      <c r="K130" s="167"/>
      <c r="L130" s="364"/>
      <c r="M130" s="167"/>
      <c r="N130" s="616"/>
      <c r="O130" s="167"/>
      <c r="P130" s="167"/>
      <c r="Q130" s="167"/>
      <c r="R130" s="167"/>
      <c r="S130" s="167"/>
      <c r="T130" s="167"/>
      <c r="U130" s="167"/>
      <c r="V130" s="167"/>
      <c r="W130" s="167"/>
      <c r="X130" s="167"/>
      <c r="Y130" s="167"/>
      <c r="Z130" s="167"/>
      <c r="AA130" s="167"/>
      <c r="AB130" s="167"/>
      <c r="AC130" s="167"/>
      <c r="AD130" s="167"/>
      <c r="AE130" s="167"/>
      <c r="AF130" s="167"/>
    </row>
    <row r="131" spans="1:32" s="8" customFormat="1" ht="15.5" x14ac:dyDescent="0.35">
      <c r="L131" s="128"/>
    </row>
    <row r="132" spans="1:32" s="165" customFormat="1" ht="21" x14ac:dyDescent="0.35">
      <c r="A132" s="8"/>
      <c r="B132" s="969" t="s">
        <v>1060</v>
      </c>
      <c r="C132" s="938"/>
      <c r="D132" s="938"/>
      <c r="E132" s="938"/>
      <c r="F132" s="938"/>
      <c r="G132" s="938"/>
      <c r="H132" s="938"/>
      <c r="I132" s="938"/>
      <c r="J132" s="939"/>
      <c r="K132" s="167"/>
      <c r="L132" s="364"/>
      <c r="M132" s="167"/>
      <c r="N132" s="210"/>
      <c r="O132" s="167"/>
      <c r="P132" s="167"/>
      <c r="Q132" s="167"/>
      <c r="R132" s="167"/>
      <c r="S132" s="167"/>
      <c r="T132" s="167"/>
      <c r="U132" s="167"/>
      <c r="V132" s="167"/>
      <c r="W132" s="167"/>
      <c r="X132" s="167"/>
      <c r="Y132" s="167"/>
      <c r="Z132" s="167"/>
      <c r="AA132" s="167"/>
      <c r="AB132" s="167"/>
      <c r="AC132" s="167"/>
      <c r="AD132" s="167"/>
      <c r="AE132" s="167"/>
      <c r="AF132" s="167"/>
    </row>
    <row r="133" spans="1:32" s="165" customFormat="1" ht="27.75" customHeight="1" x14ac:dyDescent="0.35">
      <c r="A133" s="8"/>
      <c r="B133" s="937" t="s">
        <v>1367</v>
      </c>
      <c r="C133" s="970"/>
      <c r="D133" s="970"/>
      <c r="E133" s="970"/>
      <c r="F133" s="970"/>
      <c r="G133" s="970"/>
      <c r="H133" s="970"/>
      <c r="I133" s="970"/>
      <c r="J133" s="971"/>
      <c r="K133" s="167"/>
      <c r="L133" s="364" t="s">
        <v>652</v>
      </c>
      <c r="M133" s="167"/>
      <c r="N133" s="210"/>
      <c r="O133" s="167"/>
      <c r="P133" s="167"/>
      <c r="Q133" s="167"/>
      <c r="R133" s="167"/>
      <c r="S133" s="167"/>
      <c r="T133" s="167"/>
      <c r="U133" s="167"/>
      <c r="V133" s="167"/>
      <c r="W133" s="167"/>
      <c r="X133" s="167"/>
      <c r="Y133" s="167"/>
      <c r="Z133" s="167"/>
      <c r="AA133" s="167"/>
      <c r="AB133" s="167"/>
      <c r="AC133" s="167"/>
      <c r="AD133" s="167"/>
      <c r="AE133" s="167"/>
      <c r="AF133" s="167"/>
    </row>
    <row r="134" spans="1:32" s="8" customFormat="1" ht="15.5" x14ac:dyDescent="0.35">
      <c r="A134"/>
      <c r="B134" s="688" t="s">
        <v>1061</v>
      </c>
      <c r="C134" s="689"/>
      <c r="D134" s="689"/>
      <c r="E134" s="689"/>
      <c r="F134" s="689"/>
      <c r="G134" s="689"/>
      <c r="H134" s="689"/>
      <c r="I134" s="689"/>
      <c r="J134" s="690"/>
      <c r="L134" s="695"/>
      <c r="M134"/>
      <c r="N134" s="210"/>
      <c r="R134" s="128"/>
    </row>
    <row r="135" spans="1:32" s="8" customFormat="1" ht="15.5" x14ac:dyDescent="0.35">
      <c r="B135" s="285" t="s">
        <v>1062</v>
      </c>
      <c r="C135" s="280">
        <v>33078016</v>
      </c>
      <c r="D135" s="363">
        <v>270</v>
      </c>
      <c r="E135" s="225">
        <v>0.35</v>
      </c>
      <c r="F135" s="638">
        <f>ROUND(D135/$F$7,0)</f>
        <v>36</v>
      </c>
      <c r="G135" s="215">
        <f>ROUND(D135/$G$7,0)</f>
        <v>31</v>
      </c>
      <c r="H135" s="253">
        <f>ROUND(D135/$H$7,0)</f>
        <v>45</v>
      </c>
      <c r="I135" s="276">
        <f>ROUND(D135/$I$7,0)</f>
        <v>35</v>
      </c>
      <c r="J135" s="359">
        <f>ROUND(D135/$J$7,0)</f>
        <v>49</v>
      </c>
      <c r="K135" s="167"/>
      <c r="L135" s="364"/>
      <c r="M135" s="167"/>
      <c r="N135" s="616">
        <f>LEN(B135)</f>
        <v>81</v>
      </c>
      <c r="O135" s="167"/>
      <c r="P135" s="167"/>
      <c r="Q135" s="167"/>
      <c r="R135" s="167"/>
      <c r="S135" s="167"/>
      <c r="T135" s="167"/>
      <c r="U135" s="167"/>
      <c r="V135" s="167"/>
      <c r="W135" s="167"/>
      <c r="X135" s="167"/>
      <c r="Y135" s="167"/>
      <c r="Z135" s="167"/>
      <c r="AA135" s="167"/>
      <c r="AB135" s="167"/>
      <c r="AC135" s="167"/>
      <c r="AD135" s="167"/>
      <c r="AE135" s="167"/>
      <c r="AF135" s="167"/>
    </row>
    <row r="136" spans="1:32" s="8" customFormat="1" ht="15.5" x14ac:dyDescent="0.35">
      <c r="B136" s="285" t="s">
        <v>1063</v>
      </c>
      <c r="C136" s="223">
        <v>33078017</v>
      </c>
      <c r="D136" s="363">
        <v>270</v>
      </c>
      <c r="E136" s="225">
        <v>0.35</v>
      </c>
      <c r="F136" s="638">
        <f>ROUND(D136/$F$7,0)</f>
        <v>36</v>
      </c>
      <c r="G136" s="215">
        <f>ROUND(D136/$G$7,0)</f>
        <v>31</v>
      </c>
      <c r="H136" s="253">
        <f>ROUND(D136/$H$7,0)</f>
        <v>45</v>
      </c>
      <c r="I136" s="276">
        <f>ROUND(D136/$I$7,0)</f>
        <v>35</v>
      </c>
      <c r="J136" s="359">
        <f>ROUND(D136/$J$7,0)</f>
        <v>49</v>
      </c>
      <c r="K136" s="167"/>
      <c r="L136" s="364"/>
      <c r="M136" s="167"/>
      <c r="N136" s="616">
        <f>LEN(B136)</f>
        <v>82</v>
      </c>
      <c r="O136" s="167"/>
      <c r="P136" s="167"/>
      <c r="Q136" s="167"/>
      <c r="R136" s="167"/>
      <c r="S136" s="167"/>
      <c r="T136" s="167"/>
      <c r="U136" s="167"/>
      <c r="V136" s="167"/>
      <c r="W136" s="167"/>
      <c r="X136" s="167"/>
      <c r="Y136" s="167"/>
      <c r="Z136" s="167"/>
      <c r="AA136" s="167"/>
      <c r="AB136" s="167"/>
      <c r="AC136" s="167"/>
      <c r="AD136" s="167"/>
      <c r="AE136" s="167"/>
      <c r="AF136" s="167"/>
    </row>
    <row r="137" spans="1:32" s="8" customFormat="1" ht="15.5" x14ac:dyDescent="0.35">
      <c r="A137"/>
      <c r="B137" s="688" t="s">
        <v>1064</v>
      </c>
      <c r="C137" s="689"/>
      <c r="D137" s="689"/>
      <c r="E137" s="689"/>
      <c r="F137" s="689"/>
      <c r="G137" s="689"/>
      <c r="H137" s="689"/>
      <c r="I137" s="689"/>
      <c r="J137" s="690"/>
      <c r="L137" s="695"/>
      <c r="M137"/>
      <c r="N137" s="210"/>
      <c r="R137" s="128"/>
    </row>
    <row r="138" spans="1:32" s="8" customFormat="1" ht="15.5" x14ac:dyDescent="0.35">
      <c r="B138" s="285" t="s">
        <v>1065</v>
      </c>
      <c r="C138" s="223">
        <v>33078018</v>
      </c>
      <c r="D138" s="363">
        <v>270</v>
      </c>
      <c r="E138" s="225">
        <v>0.35</v>
      </c>
      <c r="F138" s="638">
        <f>ROUND(D138/$F$7,0)</f>
        <v>36</v>
      </c>
      <c r="G138" s="215">
        <f>ROUND(D138/$G$7,0)</f>
        <v>31</v>
      </c>
      <c r="H138" s="253">
        <f>ROUND(D138/$H$7,0)</f>
        <v>45</v>
      </c>
      <c r="I138" s="276">
        <f>ROUND(D138/$I$7,0)</f>
        <v>35</v>
      </c>
      <c r="J138" s="359">
        <f>ROUND(D138/$J$7,0)</f>
        <v>49</v>
      </c>
      <c r="K138" s="167"/>
      <c r="L138" s="364"/>
      <c r="M138" s="167"/>
      <c r="N138" s="616">
        <f>LEN(B138)</f>
        <v>78</v>
      </c>
      <c r="O138" s="167"/>
      <c r="P138" s="167"/>
      <c r="Q138" s="167"/>
      <c r="R138" s="167"/>
      <c r="S138" s="167"/>
      <c r="T138" s="167"/>
      <c r="U138" s="167"/>
      <c r="V138" s="167"/>
      <c r="W138" s="167"/>
      <c r="X138" s="167"/>
      <c r="Y138" s="167"/>
      <c r="Z138" s="167"/>
      <c r="AA138" s="167"/>
      <c r="AB138" s="167"/>
      <c r="AC138" s="167"/>
      <c r="AD138" s="167"/>
      <c r="AE138" s="167"/>
      <c r="AF138" s="167"/>
    </row>
    <row r="139" spans="1:32" s="8" customFormat="1" ht="15.5" x14ac:dyDescent="0.35">
      <c r="B139" s="285" t="s">
        <v>1066</v>
      </c>
      <c r="C139" s="223">
        <v>33078019</v>
      </c>
      <c r="D139" s="363">
        <v>270</v>
      </c>
      <c r="E139" s="225">
        <v>0.35</v>
      </c>
      <c r="F139" s="638">
        <f>ROUND(D139/$F$7,0)</f>
        <v>36</v>
      </c>
      <c r="G139" s="215">
        <f>ROUND(D139/$G$7,0)</f>
        <v>31</v>
      </c>
      <c r="H139" s="253">
        <f>ROUND(D139/$H$7,0)</f>
        <v>45</v>
      </c>
      <c r="I139" s="276">
        <f>ROUND(D139/$I$7,0)</f>
        <v>35</v>
      </c>
      <c r="J139" s="359">
        <f>ROUND(D139/$J$7,0)</f>
        <v>49</v>
      </c>
      <c r="K139" s="167"/>
      <c r="L139" s="364"/>
      <c r="M139" s="167"/>
      <c r="N139" s="616">
        <f>LEN(B139)</f>
        <v>79</v>
      </c>
      <c r="O139" s="167"/>
      <c r="P139" s="167"/>
      <c r="Q139" s="167"/>
      <c r="R139" s="167"/>
      <c r="S139" s="167"/>
      <c r="T139" s="167"/>
      <c r="U139" s="167"/>
      <c r="V139" s="167"/>
      <c r="W139" s="167"/>
      <c r="X139" s="167"/>
      <c r="Y139" s="167"/>
      <c r="Z139" s="167"/>
      <c r="AA139" s="167"/>
      <c r="AB139" s="167"/>
      <c r="AC139" s="167"/>
      <c r="AD139" s="167"/>
      <c r="AE139" s="167"/>
      <c r="AF139" s="167"/>
    </row>
    <row r="140" spans="1:32" s="8" customFormat="1" ht="15.5" x14ac:dyDescent="0.35">
      <c r="A140"/>
      <c r="B140" s="688" t="s">
        <v>1067</v>
      </c>
      <c r="C140" s="689"/>
      <c r="D140" s="689"/>
      <c r="E140" s="689"/>
      <c r="F140" s="689"/>
      <c r="G140" s="689"/>
      <c r="H140" s="689"/>
      <c r="I140" s="689"/>
      <c r="J140" s="690"/>
      <c r="L140" s="695"/>
      <c r="M140"/>
      <c r="N140" s="210"/>
      <c r="R140" s="128"/>
    </row>
    <row r="141" spans="1:32" ht="15.5" x14ac:dyDescent="0.35">
      <c r="B141" s="285" t="s">
        <v>1068</v>
      </c>
      <c r="C141" s="280">
        <v>33078003</v>
      </c>
      <c r="D141" s="363">
        <v>403</v>
      </c>
      <c r="E141" s="214">
        <v>0.35</v>
      </c>
      <c r="F141" s="638">
        <f>ROUND(D141/$F$7,0)</f>
        <v>54</v>
      </c>
      <c r="G141" s="215">
        <f>ROUND(D141/$G$7,0)</f>
        <v>47</v>
      </c>
      <c r="H141" s="253">
        <f>ROUND(D141/$H$7,0)</f>
        <v>67</v>
      </c>
      <c r="I141" s="276">
        <f>ROUND(D141/$I$7,0)</f>
        <v>52</v>
      </c>
      <c r="J141" s="359">
        <f>ROUND(D141/$J$7,0)</f>
        <v>73</v>
      </c>
      <c r="K141" s="19"/>
      <c r="L141" s="629"/>
      <c r="M141" s="8"/>
      <c r="N141" s="210">
        <f>LEN(B141)</f>
        <v>61</v>
      </c>
      <c r="O141" s="8"/>
      <c r="P141" s="8"/>
      <c r="Q141" s="8"/>
      <c r="R141" s="8"/>
      <c r="S141" s="8"/>
      <c r="T141" s="8"/>
      <c r="U141" s="8"/>
      <c r="V141" s="8"/>
    </row>
    <row r="142" spans="1:32" ht="15.5" x14ac:dyDescent="0.35">
      <c r="B142" s="285" t="s">
        <v>1069</v>
      </c>
      <c r="C142" s="280">
        <v>33078015</v>
      </c>
      <c r="D142" s="363">
        <v>193</v>
      </c>
      <c r="E142" s="214">
        <v>0.35</v>
      </c>
      <c r="F142" s="638">
        <f>ROUND(D142/$F$7,0)</f>
        <v>26</v>
      </c>
      <c r="G142" s="215">
        <f>ROUND(D142/$G$7,0)</f>
        <v>22</v>
      </c>
      <c r="H142" s="253">
        <f>ROUND(D142/$H$7,0)</f>
        <v>32</v>
      </c>
      <c r="I142" s="276">
        <f>ROUND(D142/$I$7,0)</f>
        <v>25</v>
      </c>
      <c r="J142" s="359">
        <f>ROUND(D142/$J$7,0)</f>
        <v>35</v>
      </c>
      <c r="K142" s="19"/>
      <c r="L142" s="629"/>
      <c r="M142" s="8"/>
      <c r="N142" s="210">
        <f>LEN(B142)</f>
        <v>68</v>
      </c>
      <c r="O142" s="8"/>
      <c r="P142" s="8"/>
      <c r="Q142" s="8"/>
      <c r="R142" s="8"/>
      <c r="S142" s="8"/>
      <c r="T142" s="8"/>
      <c r="U142" s="8"/>
      <c r="V142" s="8"/>
    </row>
    <row r="143" spans="1:32" ht="15.5" x14ac:dyDescent="0.35">
      <c r="B143" s="285" t="s">
        <v>1070</v>
      </c>
      <c r="C143" s="280">
        <v>33078014</v>
      </c>
      <c r="D143" s="363">
        <v>193</v>
      </c>
      <c r="E143" s="214">
        <v>0.35</v>
      </c>
      <c r="F143" s="638">
        <f>ROUND(D143/$F$7,0)</f>
        <v>26</v>
      </c>
      <c r="G143" s="215">
        <f>ROUND(D143/$G$7,0)</f>
        <v>22</v>
      </c>
      <c r="H143" s="253">
        <f>ROUND(D143/$H$7,0)</f>
        <v>32</v>
      </c>
      <c r="I143" s="276">
        <f>ROUND(D143/$I$7,0)</f>
        <v>25</v>
      </c>
      <c r="J143" s="359">
        <f>ROUND(D143/$J$7,0)</f>
        <v>35</v>
      </c>
      <c r="K143" s="19"/>
      <c r="L143" s="364"/>
      <c r="M143" s="8"/>
      <c r="N143" s="210">
        <f>LEN(B143)</f>
        <v>61</v>
      </c>
      <c r="O143" s="8"/>
      <c r="P143" s="8"/>
      <c r="Q143" s="8"/>
      <c r="R143" s="8"/>
      <c r="S143" s="8"/>
      <c r="T143" s="8"/>
      <c r="U143" s="8"/>
      <c r="V143" s="8"/>
    </row>
    <row r="144" spans="1:32" ht="15.5" x14ac:dyDescent="0.35">
      <c r="B144" s="285" t="s">
        <v>1071</v>
      </c>
      <c r="C144" s="630">
        <v>33078012</v>
      </c>
      <c r="D144" s="363">
        <v>193</v>
      </c>
      <c r="E144" s="214">
        <v>0.35</v>
      </c>
      <c r="F144" s="638">
        <f>ROUND(D144/$F$7,0)</f>
        <v>26</v>
      </c>
      <c r="G144" s="215">
        <f>ROUND(D144/$G$7,0)</f>
        <v>22</v>
      </c>
      <c r="H144" s="253">
        <f>ROUND(D144/$H$7,0)</f>
        <v>32</v>
      </c>
      <c r="I144" s="276">
        <f>ROUND(D144/$I$7,0)</f>
        <v>25</v>
      </c>
      <c r="J144" s="359">
        <f>ROUND(D144/$J$7,0)</f>
        <v>35</v>
      </c>
      <c r="K144" s="19"/>
      <c r="L144" s="364"/>
      <c r="M144" s="8"/>
      <c r="N144" s="210">
        <f>LEN(B144)</f>
        <v>61</v>
      </c>
      <c r="O144" s="8"/>
      <c r="P144" s="8"/>
      <c r="Q144" s="8"/>
      <c r="R144" s="8"/>
      <c r="S144" s="8"/>
      <c r="T144" s="8"/>
      <c r="U144" s="8"/>
      <c r="V144" s="8"/>
    </row>
    <row r="145" spans="1:32" s="8" customFormat="1" ht="15.5" x14ac:dyDescent="0.35">
      <c r="A145"/>
      <c r="B145" s="763" t="s">
        <v>1072</v>
      </c>
      <c r="C145" s="764"/>
      <c r="D145" s="764"/>
      <c r="E145" s="764"/>
      <c r="F145" s="764"/>
      <c r="G145" s="764"/>
      <c r="H145" s="764"/>
      <c r="I145" s="764"/>
      <c r="J145" s="765"/>
      <c r="L145" s="695"/>
      <c r="M145"/>
      <c r="N145" s="210"/>
      <c r="R145" s="128"/>
    </row>
    <row r="146" spans="1:32" s="8" customFormat="1" ht="15.5" x14ac:dyDescent="0.35">
      <c r="B146" s="285" t="s">
        <v>1073</v>
      </c>
      <c r="C146" s="223">
        <v>33078020</v>
      </c>
      <c r="D146" s="363">
        <v>930</v>
      </c>
      <c r="E146" s="214">
        <v>0.35</v>
      </c>
      <c r="F146" s="638">
        <f>ROUND(D146/$F$7,0)</f>
        <v>125</v>
      </c>
      <c r="G146" s="215">
        <f>ROUND(D146/$G$7,0)</f>
        <v>108</v>
      </c>
      <c r="H146" s="253">
        <f>ROUND(D146/$H$7,0)</f>
        <v>155</v>
      </c>
      <c r="I146" s="276">
        <f>ROUND(D146/$I$7,0)</f>
        <v>121</v>
      </c>
      <c r="J146" s="359">
        <f>ROUND(D146/$J$7,0)</f>
        <v>169</v>
      </c>
      <c r="K146" s="167"/>
      <c r="L146" s="364"/>
      <c r="M146" s="167"/>
      <c r="N146" s="616">
        <f>LEN(B146)</f>
        <v>91</v>
      </c>
      <c r="O146" s="167"/>
      <c r="P146" s="167"/>
      <c r="Q146" s="167"/>
      <c r="R146" s="167"/>
      <c r="S146" s="167"/>
      <c r="T146" s="167"/>
      <c r="U146" s="167"/>
      <c r="V146" s="167"/>
      <c r="W146" s="167"/>
      <c r="X146" s="167"/>
      <c r="Y146" s="167"/>
      <c r="Z146" s="167"/>
      <c r="AA146" s="167"/>
      <c r="AB146" s="167"/>
      <c r="AC146" s="167"/>
      <c r="AD146" s="167"/>
      <c r="AE146" s="167"/>
      <c r="AF146" s="167"/>
    </row>
    <row r="147" spans="1:32" s="8" customFormat="1" ht="15.5" x14ac:dyDescent="0.35">
      <c r="B147" s="285" t="s">
        <v>1074</v>
      </c>
      <c r="C147" s="223">
        <v>33078021</v>
      </c>
      <c r="D147" s="363">
        <v>930</v>
      </c>
      <c r="E147" s="214">
        <v>0.35</v>
      </c>
      <c r="F147" s="638">
        <f>ROUND(D147/$F$7,0)</f>
        <v>125</v>
      </c>
      <c r="G147" s="215">
        <f>ROUND(D147/$G$7,0)</f>
        <v>108</v>
      </c>
      <c r="H147" s="253">
        <f>ROUND(D147/$H$7,0)</f>
        <v>155</v>
      </c>
      <c r="I147" s="276">
        <f>ROUND(D147/$I$7,0)</f>
        <v>121</v>
      </c>
      <c r="J147" s="359">
        <f>ROUND(D147/$J$7,0)</f>
        <v>169</v>
      </c>
      <c r="K147" s="167"/>
      <c r="L147" s="364"/>
      <c r="M147" s="167"/>
      <c r="N147" s="616">
        <f>LEN(B147)</f>
        <v>92</v>
      </c>
      <c r="O147" s="167"/>
      <c r="P147" s="167"/>
      <c r="Q147" s="167"/>
      <c r="R147" s="167"/>
      <c r="S147" s="167"/>
      <c r="T147" s="167"/>
      <c r="U147" s="167"/>
      <c r="V147" s="167"/>
      <c r="W147" s="167"/>
      <c r="X147" s="167"/>
      <c r="Y147" s="167"/>
      <c r="Z147" s="167"/>
      <c r="AA147" s="167"/>
      <c r="AB147" s="167"/>
      <c r="AC147" s="167"/>
      <c r="AD147" s="167"/>
      <c r="AE147" s="167"/>
      <c r="AF147" s="167"/>
    </row>
    <row r="148" spans="1:32" s="8" customFormat="1" ht="15.5" x14ac:dyDescent="0.35">
      <c r="A148"/>
      <c r="B148" s="763" t="s">
        <v>1075</v>
      </c>
      <c r="C148" s="764"/>
      <c r="D148" s="764"/>
      <c r="E148" s="764"/>
      <c r="F148" s="764"/>
      <c r="G148" s="764"/>
      <c r="H148" s="764"/>
      <c r="I148" s="764"/>
      <c r="J148" s="765"/>
      <c r="L148" s="695"/>
      <c r="M148"/>
      <c r="N148" s="210"/>
      <c r="R148" s="128"/>
    </row>
    <row r="149" spans="1:32" s="8" customFormat="1" ht="15.5" x14ac:dyDescent="0.35">
      <c r="A149"/>
      <c r="B149" s="285" t="s">
        <v>1076</v>
      </c>
      <c r="C149" s="280">
        <v>33078013</v>
      </c>
      <c r="D149" s="363">
        <v>203</v>
      </c>
      <c r="E149" s="214">
        <v>0.35</v>
      </c>
      <c r="F149" s="638">
        <f>ROUND(D149/$F$7,0)</f>
        <v>27</v>
      </c>
      <c r="G149" s="215">
        <f>ROUND(D149/$G$7,0)</f>
        <v>24</v>
      </c>
      <c r="H149" s="253">
        <f>ROUND(D149/$H$7,0)</f>
        <v>34</v>
      </c>
      <c r="I149" s="276">
        <f>ROUND(D149/$I$7,0)</f>
        <v>26</v>
      </c>
      <c r="J149" s="359">
        <f>ROUND(D149/$J$7,0)</f>
        <v>37</v>
      </c>
      <c r="K149" s="19"/>
      <c r="L149" s="364"/>
      <c r="M149" s="126"/>
      <c r="N149" s="210">
        <f>LEN(B149)</f>
        <v>81</v>
      </c>
      <c r="R149" s="126"/>
      <c r="V149" s="126"/>
      <c r="W149"/>
      <c r="X149"/>
      <c r="Y149"/>
      <c r="Z149"/>
      <c r="AA149"/>
      <c r="AB149"/>
      <c r="AC149"/>
      <c r="AD149"/>
      <c r="AE149"/>
      <c r="AF149"/>
    </row>
    <row r="150" spans="1:32" s="8" customFormat="1" ht="15.5" x14ac:dyDescent="0.35">
      <c r="A150"/>
      <c r="B150" s="763" t="s">
        <v>689</v>
      </c>
      <c r="C150" s="764"/>
      <c r="D150" s="764"/>
      <c r="E150" s="764"/>
      <c r="F150" s="764"/>
      <c r="G150" s="764"/>
      <c r="H150" s="764"/>
      <c r="I150" s="764"/>
      <c r="J150" s="765"/>
      <c r="L150" s="695"/>
      <c r="M150"/>
      <c r="N150" s="210"/>
      <c r="R150" s="128"/>
    </row>
    <row r="151" spans="1:32" s="8" customFormat="1" ht="15.5" x14ac:dyDescent="0.35">
      <c r="B151" s="285" t="s">
        <v>1077</v>
      </c>
      <c r="C151" s="223">
        <v>33078022</v>
      </c>
      <c r="D151" s="363">
        <v>930</v>
      </c>
      <c r="E151" s="214">
        <v>0.35</v>
      </c>
      <c r="F151" s="638">
        <f>ROUND(D151/$F$7,0)</f>
        <v>125</v>
      </c>
      <c r="G151" s="215">
        <f>ROUND(D151/$G$7,0)</f>
        <v>108</v>
      </c>
      <c r="H151" s="253">
        <f>ROUND(D151/$H$7,0)</f>
        <v>155</v>
      </c>
      <c r="I151" s="276">
        <f>ROUND(D151/$I$7,0)</f>
        <v>121</v>
      </c>
      <c r="J151" s="359">
        <f>ROUND(D151/$J$7,0)</f>
        <v>169</v>
      </c>
      <c r="K151" s="167"/>
      <c r="L151" s="364"/>
      <c r="M151" s="167"/>
      <c r="N151" s="616">
        <f>LEN(B151)</f>
        <v>66</v>
      </c>
      <c r="O151" s="167"/>
      <c r="P151" s="167"/>
      <c r="Q151" s="167"/>
      <c r="R151" s="167"/>
      <c r="S151" s="167"/>
      <c r="T151" s="167"/>
      <c r="U151" s="167"/>
      <c r="V151" s="167"/>
      <c r="W151" s="167"/>
      <c r="X151" s="167"/>
      <c r="Y151" s="167"/>
      <c r="Z151" s="167"/>
      <c r="AA151" s="167"/>
      <c r="AB151" s="167"/>
      <c r="AC151" s="167"/>
      <c r="AD151" s="167"/>
      <c r="AE151" s="167"/>
      <c r="AF151" s="167"/>
    </row>
    <row r="152" spans="1:32" s="8" customFormat="1" ht="15.5" x14ac:dyDescent="0.35">
      <c r="B152" s="285" t="s">
        <v>1078</v>
      </c>
      <c r="C152" s="223">
        <v>33078023</v>
      </c>
      <c r="D152" s="363">
        <v>930</v>
      </c>
      <c r="E152" s="214">
        <v>0.35</v>
      </c>
      <c r="F152" s="638">
        <f>ROUND(D152/$F$7,0)</f>
        <v>125</v>
      </c>
      <c r="G152" s="215">
        <f>ROUND(D152/$G$7,0)</f>
        <v>108</v>
      </c>
      <c r="H152" s="253">
        <f>ROUND(D152/$H$7,0)</f>
        <v>155</v>
      </c>
      <c r="I152" s="276">
        <f>ROUND(D152/$I$7,0)</f>
        <v>121</v>
      </c>
      <c r="J152" s="359">
        <f>ROUND(D152/$J$7,0)</f>
        <v>169</v>
      </c>
      <c r="K152" s="167"/>
      <c r="L152" s="364"/>
      <c r="M152" s="167"/>
      <c r="N152" s="616">
        <f>LEN(B152)</f>
        <v>67</v>
      </c>
      <c r="O152" s="167"/>
      <c r="P152" s="167"/>
      <c r="Q152" s="167"/>
      <c r="R152" s="167"/>
      <c r="S152" s="167"/>
      <c r="T152" s="167"/>
      <c r="U152" s="167"/>
      <c r="V152" s="167"/>
      <c r="W152" s="167"/>
      <c r="X152" s="167"/>
      <c r="Y152" s="167"/>
      <c r="Z152" s="167"/>
      <c r="AA152" s="167"/>
      <c r="AB152" s="167"/>
      <c r="AC152" s="167"/>
      <c r="AD152" s="167"/>
      <c r="AE152" s="167"/>
      <c r="AF152" s="167"/>
    </row>
    <row r="153" spans="1:32" s="8" customFormat="1" ht="15.5" x14ac:dyDescent="0.35">
      <c r="A153"/>
      <c r="B153" s="763" t="s">
        <v>695</v>
      </c>
      <c r="C153" s="764"/>
      <c r="D153" s="764"/>
      <c r="E153" s="764"/>
      <c r="F153" s="764"/>
      <c r="G153" s="764"/>
      <c r="H153" s="764"/>
      <c r="I153" s="764"/>
      <c r="J153" s="765"/>
      <c r="L153" s="695"/>
      <c r="M153"/>
      <c r="N153" s="210"/>
      <c r="R153" s="128"/>
    </row>
    <row r="154" spans="1:32" s="8" customFormat="1" ht="15.5" x14ac:dyDescent="0.35">
      <c r="B154" s="285" t="s">
        <v>1079</v>
      </c>
      <c r="C154" s="223">
        <v>33078024</v>
      </c>
      <c r="D154" s="363">
        <v>570</v>
      </c>
      <c r="E154" s="214">
        <v>0.35</v>
      </c>
      <c r="F154" s="638">
        <f>ROUND(D154/$F$7,0)</f>
        <v>77</v>
      </c>
      <c r="G154" s="215">
        <f>ROUND(D154/$G$7,0)</f>
        <v>66</v>
      </c>
      <c r="H154" s="253">
        <f>ROUND(D154/$H$7,0)</f>
        <v>95</v>
      </c>
      <c r="I154" s="276">
        <f>ROUND(D154/$I$7,0)</f>
        <v>74</v>
      </c>
      <c r="J154" s="359">
        <f>ROUND(D154/$J$7,0)</f>
        <v>104</v>
      </c>
      <c r="K154" s="167"/>
      <c r="L154" s="364"/>
      <c r="M154" s="167"/>
      <c r="N154" s="616">
        <f>LEN(B154)</f>
        <v>75</v>
      </c>
      <c r="O154" s="167"/>
      <c r="P154" s="167"/>
      <c r="Q154" s="167"/>
      <c r="R154" s="167"/>
      <c r="S154" s="167"/>
      <c r="T154" s="167"/>
      <c r="U154" s="167"/>
      <c r="V154" s="167"/>
      <c r="W154" s="167"/>
      <c r="X154" s="167"/>
      <c r="Y154" s="167"/>
      <c r="Z154" s="167"/>
      <c r="AA154" s="167"/>
      <c r="AB154" s="167"/>
      <c r="AC154" s="167"/>
      <c r="AD154" s="167"/>
      <c r="AE154" s="167"/>
      <c r="AF154" s="167"/>
    </row>
    <row r="155" spans="1:32" s="8" customFormat="1" ht="15.5" x14ac:dyDescent="0.35">
      <c r="B155" s="285" t="s">
        <v>1080</v>
      </c>
      <c r="C155" s="223">
        <v>33078025</v>
      </c>
      <c r="D155" s="363">
        <v>570</v>
      </c>
      <c r="E155" s="214">
        <v>0.35</v>
      </c>
      <c r="F155" s="638">
        <f>ROUND(D155/$F$7,0)</f>
        <v>77</v>
      </c>
      <c r="G155" s="215">
        <f>ROUND(D155/$G$7,0)</f>
        <v>66</v>
      </c>
      <c r="H155" s="253">
        <f>ROUND(D155/$H$7,0)</f>
        <v>95</v>
      </c>
      <c r="I155" s="276">
        <f>ROUND(D155/$I$7,0)</f>
        <v>74</v>
      </c>
      <c r="J155" s="359">
        <f>ROUND(D155/$J$7,0)</f>
        <v>104</v>
      </c>
      <c r="K155" s="167"/>
      <c r="L155" s="364"/>
      <c r="M155" s="167"/>
      <c r="N155" s="616">
        <f>LEN(B155)</f>
        <v>76</v>
      </c>
      <c r="O155" s="167"/>
      <c r="P155" s="167"/>
      <c r="Q155" s="167"/>
      <c r="R155" s="167"/>
      <c r="S155" s="167"/>
      <c r="T155" s="167"/>
      <c r="U155" s="167"/>
      <c r="V155" s="167"/>
      <c r="W155" s="167"/>
      <c r="X155" s="167"/>
      <c r="Y155" s="167"/>
      <c r="Z155" s="167"/>
      <c r="AA155" s="167"/>
      <c r="AB155" s="167"/>
      <c r="AC155" s="167"/>
      <c r="AD155" s="167"/>
      <c r="AE155" s="167"/>
      <c r="AF155" s="167"/>
    </row>
    <row r="156" spans="1:32" s="8" customFormat="1" ht="15.5" x14ac:dyDescent="0.35">
      <c r="B156" s="285" t="s">
        <v>1081</v>
      </c>
      <c r="C156" s="223">
        <v>33078026</v>
      </c>
      <c r="D156" s="363">
        <v>570</v>
      </c>
      <c r="E156" s="214">
        <v>0.35</v>
      </c>
      <c r="F156" s="638">
        <f>ROUND(D156/$F$7,0)</f>
        <v>77</v>
      </c>
      <c r="G156" s="215">
        <f>ROUND(D156/$G$7,0)</f>
        <v>66</v>
      </c>
      <c r="H156" s="253">
        <f>ROUND(D156/$H$7,0)</f>
        <v>95</v>
      </c>
      <c r="I156" s="276">
        <f>ROUND(D156/$I$7,0)</f>
        <v>74</v>
      </c>
      <c r="J156" s="359">
        <f>ROUND(D156/$J$7,0)</f>
        <v>104</v>
      </c>
      <c r="K156" s="167"/>
      <c r="L156" s="364"/>
      <c r="M156" s="167"/>
      <c r="N156" s="616">
        <f>LEN(B156)</f>
        <v>72</v>
      </c>
      <c r="O156" s="167"/>
      <c r="P156" s="167"/>
      <c r="Q156" s="167"/>
      <c r="R156" s="167"/>
      <c r="S156" s="167"/>
      <c r="T156" s="167"/>
      <c r="U156" s="167"/>
      <c r="V156" s="167"/>
      <c r="W156" s="167"/>
      <c r="X156" s="167"/>
      <c r="Y156" s="167"/>
      <c r="Z156" s="167"/>
      <c r="AA156" s="167"/>
      <c r="AB156" s="167"/>
      <c r="AC156" s="167"/>
      <c r="AD156" s="167"/>
      <c r="AE156" s="167"/>
      <c r="AF156" s="167"/>
    </row>
    <row r="157" spans="1:32" s="8" customFormat="1" ht="15.5" x14ac:dyDescent="0.35">
      <c r="B157" s="285" t="s">
        <v>1082</v>
      </c>
      <c r="C157" s="223">
        <v>33078027</v>
      </c>
      <c r="D157" s="363">
        <v>570</v>
      </c>
      <c r="E157" s="214">
        <v>0.35</v>
      </c>
      <c r="F157" s="638">
        <f>ROUND(D157/$F$7,0)</f>
        <v>77</v>
      </c>
      <c r="G157" s="215">
        <f>ROUND(D157/$G$7,0)</f>
        <v>66</v>
      </c>
      <c r="H157" s="253">
        <f>ROUND(D157/$H$7,0)</f>
        <v>95</v>
      </c>
      <c r="I157" s="276">
        <f>ROUND(D157/$I$7,0)</f>
        <v>74</v>
      </c>
      <c r="J157" s="359">
        <f>ROUND(D157/$J$7,0)</f>
        <v>104</v>
      </c>
      <c r="K157" s="167"/>
      <c r="L157" s="364"/>
      <c r="M157" s="167"/>
      <c r="N157" s="616">
        <f>LEN(B157)</f>
        <v>73</v>
      </c>
      <c r="O157" s="167"/>
      <c r="P157" s="167"/>
      <c r="Q157" s="167"/>
      <c r="R157" s="167"/>
      <c r="S157" s="167"/>
      <c r="T157" s="167"/>
      <c r="U157" s="167"/>
      <c r="V157" s="167"/>
      <c r="W157" s="167"/>
      <c r="X157" s="167"/>
      <c r="Y157" s="167"/>
      <c r="Z157" s="167"/>
      <c r="AA157" s="167"/>
      <c r="AB157" s="167"/>
      <c r="AC157" s="167"/>
      <c r="AD157" s="167"/>
      <c r="AE157" s="167"/>
      <c r="AF157" s="167"/>
    </row>
    <row r="158" spans="1:32" s="8" customFormat="1" ht="17.5" x14ac:dyDescent="0.35">
      <c r="A158"/>
      <c r="B158" s="763" t="s">
        <v>1083</v>
      </c>
      <c r="C158" s="764"/>
      <c r="D158" s="764"/>
      <c r="E158" s="764"/>
      <c r="F158" s="764"/>
      <c r="G158" s="764"/>
      <c r="H158" s="764"/>
      <c r="I158" s="764"/>
      <c r="J158" s="765"/>
      <c r="L158" s="695"/>
      <c r="M158"/>
      <c r="N158" s="210"/>
      <c r="R158" s="128"/>
    </row>
    <row r="159" spans="1:32" s="8" customFormat="1" ht="15.5" x14ac:dyDescent="0.35">
      <c r="B159" s="285" t="s">
        <v>1084</v>
      </c>
      <c r="C159" s="223">
        <v>33078028</v>
      </c>
      <c r="D159" s="363">
        <v>930</v>
      </c>
      <c r="E159" s="214">
        <v>0.35</v>
      </c>
      <c r="F159" s="638">
        <f>ROUND(D159/$F$7,0)</f>
        <v>125</v>
      </c>
      <c r="G159" s="215">
        <f>ROUND(D159/$G$7,0)</f>
        <v>108</v>
      </c>
      <c r="H159" s="253">
        <f>ROUND(D159/$H$7,0)</f>
        <v>155</v>
      </c>
      <c r="I159" s="276">
        <f>ROUND(D159/$I$7,0)</f>
        <v>121</v>
      </c>
      <c r="J159" s="359">
        <f>ROUND(D159/$J$7,0)</f>
        <v>169</v>
      </c>
      <c r="K159" s="167"/>
      <c r="L159" s="364"/>
      <c r="M159" s="167"/>
      <c r="N159" s="616">
        <f>LEN(B159)</f>
        <v>61</v>
      </c>
      <c r="O159" s="167"/>
      <c r="P159" s="167"/>
      <c r="Q159" s="167"/>
      <c r="R159" s="167"/>
      <c r="S159" s="167"/>
      <c r="T159" s="167"/>
      <c r="U159" s="167"/>
      <c r="V159" s="167"/>
      <c r="W159" s="167"/>
      <c r="X159" s="167"/>
      <c r="Y159" s="167"/>
      <c r="Z159" s="167"/>
      <c r="AA159" s="167"/>
      <c r="AB159" s="167"/>
      <c r="AC159" s="167"/>
      <c r="AD159" s="167"/>
      <c r="AE159" s="167"/>
      <c r="AF159" s="167"/>
    </row>
    <row r="160" spans="1:32" s="8" customFormat="1" ht="15.5" x14ac:dyDescent="0.35">
      <c r="B160" s="285" t="s">
        <v>1085</v>
      </c>
      <c r="C160" s="223">
        <v>33078029</v>
      </c>
      <c r="D160" s="363">
        <v>930</v>
      </c>
      <c r="E160" s="214">
        <v>0.35</v>
      </c>
      <c r="F160" s="638">
        <f>ROUND(D160/$F$7,0)</f>
        <v>125</v>
      </c>
      <c r="G160" s="215">
        <f>ROUND(D160/$G$7,0)</f>
        <v>108</v>
      </c>
      <c r="H160" s="253">
        <f>ROUND(D160/$H$7,0)</f>
        <v>155</v>
      </c>
      <c r="I160" s="276">
        <f>ROUND(D160/$I$7,0)</f>
        <v>121</v>
      </c>
      <c r="J160" s="359">
        <f>ROUND(D160/$J$7,0)</f>
        <v>169</v>
      </c>
      <c r="K160" s="167"/>
      <c r="L160" s="364"/>
      <c r="M160" s="167"/>
      <c r="N160" s="616">
        <f>LEN(B160)</f>
        <v>62</v>
      </c>
      <c r="O160" s="167"/>
      <c r="P160" s="167"/>
      <c r="Q160" s="167"/>
      <c r="R160" s="167"/>
      <c r="S160" s="167"/>
      <c r="T160" s="167"/>
      <c r="U160" s="167"/>
      <c r="V160" s="167"/>
      <c r="W160" s="167"/>
      <c r="X160" s="167"/>
      <c r="Y160" s="167"/>
      <c r="Z160" s="167"/>
      <c r="AA160" s="167"/>
      <c r="AB160" s="167"/>
      <c r="AC160" s="167"/>
      <c r="AD160" s="167"/>
      <c r="AE160" s="167"/>
      <c r="AF160" s="167"/>
    </row>
    <row r="161" spans="1:32" s="8" customFormat="1" ht="15.5" x14ac:dyDescent="0.35">
      <c r="B161" s="12"/>
      <c r="C161" s="62"/>
      <c r="E161" s="62"/>
      <c r="F161" s="161"/>
      <c r="H161" s="62"/>
      <c r="I161" s="76"/>
      <c r="J161" s="76"/>
      <c r="L161" s="128"/>
    </row>
    <row r="162" spans="1:32" s="165" customFormat="1" ht="21" x14ac:dyDescent="0.35">
      <c r="A162" s="8"/>
      <c r="B162" s="969" t="s">
        <v>1086</v>
      </c>
      <c r="C162" s="938"/>
      <c r="D162" s="938"/>
      <c r="E162" s="938"/>
      <c r="F162" s="938"/>
      <c r="G162" s="938"/>
      <c r="H162" s="938"/>
      <c r="I162" s="938"/>
      <c r="J162" s="939"/>
      <c r="K162" s="167"/>
      <c r="L162" s="364" t="s">
        <v>452</v>
      </c>
      <c r="M162" s="167"/>
      <c r="N162" s="210"/>
      <c r="O162" s="167"/>
      <c r="P162" s="167"/>
      <c r="Q162" s="167"/>
      <c r="R162" s="167"/>
      <c r="S162" s="167"/>
      <c r="T162" s="167"/>
      <c r="U162" s="167"/>
      <c r="V162" s="167"/>
      <c r="W162" s="167"/>
      <c r="X162" s="167"/>
      <c r="Y162" s="167"/>
      <c r="Z162" s="167"/>
      <c r="AA162" s="167"/>
      <c r="AB162" s="167"/>
      <c r="AC162" s="167"/>
      <c r="AD162" s="167"/>
      <c r="AE162" s="167"/>
      <c r="AF162" s="167"/>
    </row>
    <row r="163" spans="1:32" s="165" customFormat="1" ht="32" customHeight="1" x14ac:dyDescent="0.35">
      <c r="A163" s="8"/>
      <c r="B163" s="937" t="s">
        <v>1087</v>
      </c>
      <c r="C163" s="970"/>
      <c r="D163" s="970"/>
      <c r="E163" s="970"/>
      <c r="F163" s="970"/>
      <c r="G163" s="970"/>
      <c r="H163" s="970"/>
      <c r="I163" s="970"/>
      <c r="J163" s="971"/>
      <c r="K163" s="167"/>
      <c r="L163" s="364" t="s">
        <v>652</v>
      </c>
      <c r="M163" s="167"/>
      <c r="N163" s="210"/>
      <c r="O163" s="167"/>
      <c r="P163" s="167"/>
      <c r="Q163" s="167"/>
      <c r="R163" s="167"/>
      <c r="S163" s="167"/>
      <c r="T163" s="167"/>
      <c r="U163" s="167"/>
      <c r="V163" s="167"/>
      <c r="W163" s="167"/>
      <c r="X163" s="167"/>
      <c r="Y163" s="167"/>
      <c r="Z163" s="167"/>
      <c r="AA163" s="167"/>
      <c r="AB163" s="167"/>
      <c r="AC163" s="167"/>
      <c r="AD163" s="167"/>
      <c r="AE163" s="167"/>
      <c r="AF163" s="167"/>
    </row>
    <row r="164" spans="1:32" s="8" customFormat="1" ht="15.5" x14ac:dyDescent="0.35">
      <c r="B164" s="12"/>
      <c r="C164" s="62"/>
      <c r="E164" s="62"/>
      <c r="F164" s="161"/>
      <c r="H164" s="62"/>
      <c r="I164" s="76"/>
      <c r="J164" s="76"/>
      <c r="L164" s="128"/>
    </row>
    <row r="165" spans="1:32" s="8" customFormat="1" ht="15.5" x14ac:dyDescent="0.35">
      <c r="B165" s="269" t="s">
        <v>753</v>
      </c>
      <c r="C165" s="62"/>
      <c r="E165" s="62"/>
      <c r="F165" s="161"/>
      <c r="H165" s="62"/>
      <c r="I165" s="76"/>
      <c r="J165" s="76"/>
      <c r="L165" s="128"/>
    </row>
    <row r="166" spans="1:32" s="8" customFormat="1" ht="15.5" x14ac:dyDescent="0.35">
      <c r="B166" s="269" t="s">
        <v>754</v>
      </c>
      <c r="C166" s="62"/>
      <c r="E166" s="62"/>
      <c r="F166" s="161"/>
      <c r="H166" s="62"/>
      <c r="I166" s="76"/>
      <c r="J166" s="76"/>
      <c r="L166" s="128"/>
    </row>
    <row r="167" spans="1:32" s="8" customFormat="1" ht="15.5" x14ac:dyDescent="0.35">
      <c r="B167" s="269" t="s">
        <v>914</v>
      </c>
      <c r="C167" s="62"/>
      <c r="E167" s="62"/>
      <c r="F167" s="76"/>
      <c r="H167" s="62"/>
      <c r="I167" s="76"/>
      <c r="J167" s="76"/>
      <c r="L167" s="128"/>
    </row>
    <row r="168" spans="1:32" s="8" customFormat="1" ht="37.5" customHeight="1" x14ac:dyDescent="0.35">
      <c r="B168" s="269" t="s">
        <v>1088</v>
      </c>
      <c r="C168" s="62"/>
      <c r="E168" s="62"/>
      <c r="F168" s="76"/>
      <c r="H168" s="62"/>
      <c r="I168" s="76"/>
      <c r="J168" s="76"/>
      <c r="L168" s="128"/>
    </row>
    <row r="169" spans="1:32" s="8" customFormat="1" ht="37.5" customHeight="1" x14ac:dyDescent="0.35">
      <c r="B169" s="12"/>
      <c r="C169" s="62"/>
      <c r="E169" s="62"/>
      <c r="F169" s="76"/>
      <c r="H169" s="62"/>
      <c r="I169" s="76"/>
      <c r="J169" s="76"/>
      <c r="L169" s="128"/>
    </row>
    <row r="170" spans="1:32" s="8" customFormat="1" ht="37.5" customHeight="1" x14ac:dyDescent="0.35">
      <c r="B170" s="12"/>
      <c r="C170" s="62"/>
      <c r="E170" s="62"/>
      <c r="F170" s="76"/>
      <c r="H170" s="62"/>
      <c r="I170" s="76"/>
      <c r="J170" s="76"/>
      <c r="L170" s="128"/>
    </row>
    <row r="171" spans="1:32" s="8" customFormat="1" ht="37.5" customHeight="1" x14ac:dyDescent="0.35">
      <c r="B171" s="12"/>
      <c r="C171" s="62"/>
      <c r="E171" s="62"/>
      <c r="F171" s="76"/>
      <c r="H171" s="62"/>
      <c r="I171" s="76"/>
      <c r="J171" s="76"/>
      <c r="L171" s="128"/>
    </row>
    <row r="172" spans="1:32" s="8" customFormat="1" ht="37.5" customHeight="1" x14ac:dyDescent="0.35">
      <c r="B172" s="12"/>
      <c r="C172" s="62"/>
      <c r="E172" s="62"/>
      <c r="F172" s="76"/>
      <c r="H172" s="62"/>
      <c r="I172" s="76"/>
      <c r="J172" s="76"/>
      <c r="L172" s="128"/>
    </row>
  </sheetData>
  <mergeCells count="18">
    <mergeCell ref="B162:J162"/>
    <mergeCell ref="B163:J163"/>
    <mergeCell ref="B132:J132"/>
    <mergeCell ref="B133:J133"/>
    <mergeCell ref="B117:J117"/>
    <mergeCell ref="B121:J121"/>
    <mergeCell ref="B127:J127"/>
    <mergeCell ref="B128:J128"/>
    <mergeCell ref="B10:J10"/>
    <mergeCell ref="B35:J35"/>
    <mergeCell ref="B81:J81"/>
    <mergeCell ref="B106:J106"/>
    <mergeCell ref="B110:J110"/>
    <mergeCell ref="B67:J67"/>
    <mergeCell ref="B75:J75"/>
    <mergeCell ref="B53:J53"/>
    <mergeCell ref="B56:J56"/>
    <mergeCell ref="B97:J97"/>
  </mergeCells>
  <conditionalFormatting sqref="N11:N14 N92:N93 N95:N96 N98:N100">
    <cfRule type="cellIs" dxfId="25" priority="31" operator="greaterThan">
      <formula>100</formula>
    </cfRule>
  </conditionalFormatting>
  <conditionalFormatting sqref="N18:N21">
    <cfRule type="cellIs" dxfId="24" priority="30" operator="greaterThan">
      <formula>100</formula>
    </cfRule>
  </conditionalFormatting>
  <conditionalFormatting sqref="N25:N28">
    <cfRule type="cellIs" dxfId="23" priority="29" operator="greaterThan">
      <formula>100</formula>
    </cfRule>
  </conditionalFormatting>
  <conditionalFormatting sqref="N32">
    <cfRule type="cellIs" dxfId="22" priority="28" operator="greaterThan">
      <formula>100</formula>
    </cfRule>
  </conditionalFormatting>
  <conditionalFormatting sqref="N39">
    <cfRule type="cellIs" dxfId="21" priority="45" operator="greaterThan">
      <formula>100</formula>
    </cfRule>
  </conditionalFormatting>
  <conditionalFormatting sqref="N41:N45">
    <cfRule type="cellIs" dxfId="20" priority="1" operator="greaterThan">
      <formula>100</formula>
    </cfRule>
  </conditionalFormatting>
  <conditionalFormatting sqref="N47:N51 N54">
    <cfRule type="cellIs" dxfId="19" priority="43" operator="greaterThan">
      <formula>100</formula>
    </cfRule>
  </conditionalFormatting>
  <conditionalFormatting sqref="N58:N62">
    <cfRule type="cellIs" dxfId="18" priority="2" operator="greaterThan">
      <formula>100</formula>
    </cfRule>
  </conditionalFormatting>
  <conditionalFormatting sqref="N65">
    <cfRule type="cellIs" dxfId="17" priority="42" operator="greaterThan">
      <formula>100</formula>
    </cfRule>
  </conditionalFormatting>
  <conditionalFormatting sqref="N68:N73">
    <cfRule type="cellIs" dxfId="16" priority="23" operator="greaterThan">
      <formula>100</formula>
    </cfRule>
  </conditionalFormatting>
  <conditionalFormatting sqref="N76:N79">
    <cfRule type="cellIs" dxfId="15" priority="41" operator="greaterThan">
      <formula>100</formula>
    </cfRule>
  </conditionalFormatting>
  <conditionalFormatting sqref="N82:N83">
    <cfRule type="cellIs" dxfId="14" priority="40" operator="greaterThan">
      <formula>100</formula>
    </cfRule>
  </conditionalFormatting>
  <conditionalFormatting sqref="N86:N87 N89:N90">
    <cfRule type="cellIs" dxfId="13" priority="39" operator="greaterThan">
      <formula>100</formula>
    </cfRule>
  </conditionalFormatting>
  <conditionalFormatting sqref="N102:N104">
    <cfRule type="cellIs" dxfId="12" priority="37" operator="greaterThan">
      <formula>100</formula>
    </cfRule>
  </conditionalFormatting>
  <conditionalFormatting sqref="N107:N109 N111:N113">
    <cfRule type="cellIs" dxfId="11" priority="27" operator="greaterThan">
      <formula>100</formula>
    </cfRule>
  </conditionalFormatting>
  <conditionalFormatting sqref="N115:N116">
    <cfRule type="cellIs" dxfId="10" priority="3" operator="greaterThan">
      <formula>100</formula>
    </cfRule>
  </conditionalFormatting>
  <conditionalFormatting sqref="N118:N119">
    <cfRule type="cellIs" dxfId="9" priority="34" operator="greaterThan">
      <formula>100</formula>
    </cfRule>
  </conditionalFormatting>
  <conditionalFormatting sqref="N122:N123">
    <cfRule type="cellIs" dxfId="8" priority="24" operator="greaterThan">
      <formula>100</formula>
    </cfRule>
  </conditionalFormatting>
  <conditionalFormatting sqref="N125">
    <cfRule type="cellIs" dxfId="7" priority="33" operator="greaterThan">
      <formula>100</formula>
    </cfRule>
  </conditionalFormatting>
  <conditionalFormatting sqref="N129:N130">
    <cfRule type="cellIs" dxfId="6" priority="4" operator="greaterThan">
      <formula>100</formula>
    </cfRule>
  </conditionalFormatting>
  <conditionalFormatting sqref="N135:N136">
    <cfRule type="cellIs" dxfId="5" priority="21" operator="greaterThan">
      <formula>100</formula>
    </cfRule>
  </conditionalFormatting>
  <conditionalFormatting sqref="N138:N139">
    <cfRule type="cellIs" dxfId="4" priority="20" operator="greaterThan">
      <formula>100</formula>
    </cfRule>
  </conditionalFormatting>
  <conditionalFormatting sqref="N146:N147">
    <cfRule type="cellIs" dxfId="3" priority="16" operator="greaterThan">
      <formula>100</formula>
    </cfRule>
  </conditionalFormatting>
  <conditionalFormatting sqref="N151:N152">
    <cfRule type="cellIs" dxfId="2" priority="14" operator="greaterThan">
      <formula>100</formula>
    </cfRule>
  </conditionalFormatting>
  <conditionalFormatting sqref="N154:N157">
    <cfRule type="cellIs" dxfId="1" priority="7" operator="greaterThan">
      <formula>100</formula>
    </cfRule>
  </conditionalFormatting>
  <conditionalFormatting sqref="N159:N160">
    <cfRule type="cellIs" dxfId="0" priority="5" operator="greaterThan">
      <formula>100</formula>
    </cfRule>
  </conditionalFormatting>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7B5B-CAEA-A04D-A03F-949968AB0E24}">
  <dimension ref="A1:R132"/>
  <sheetViews>
    <sheetView topLeftCell="A8" workbookViewId="0">
      <selection activeCell="C18" sqref="C18"/>
    </sheetView>
  </sheetViews>
  <sheetFormatPr defaultColWidth="11" defaultRowHeight="15.5" x14ac:dyDescent="0.35"/>
  <cols>
    <col min="1" max="1" width="6.08203125" customWidth="1"/>
    <col min="2" max="2" width="20.6640625" style="7" customWidth="1"/>
    <col min="3" max="3" width="64.58203125" style="13" customWidth="1"/>
    <col min="4" max="4" width="18.6640625" style="85" customWidth="1"/>
    <col min="5" max="5" width="14.6640625" customWidth="1"/>
    <col min="7" max="7" width="11" style="78"/>
    <col min="9" max="9" width="14.6640625" customWidth="1"/>
    <col min="10" max="10" width="14.6640625" style="62" customWidth="1"/>
    <col min="11" max="11" width="14.6640625" style="94" customWidth="1"/>
  </cols>
  <sheetData>
    <row r="1" spans="1:18" ht="21" x14ac:dyDescent="0.5">
      <c r="B1" s="14"/>
      <c r="C1" s="14" t="s">
        <v>250</v>
      </c>
      <c r="D1" s="82"/>
      <c r="E1" s="14"/>
      <c r="G1" s="64"/>
      <c r="I1" s="14"/>
      <c r="J1" s="86"/>
      <c r="K1" s="90"/>
      <c r="M1" t="s">
        <v>5</v>
      </c>
      <c r="N1" s="157">
        <v>8.6</v>
      </c>
    </row>
    <row r="2" spans="1:18" ht="21" x14ac:dyDescent="0.5">
      <c r="B2" s="15"/>
      <c r="C2" s="15" t="s">
        <v>1089</v>
      </c>
      <c r="D2" s="83"/>
      <c r="E2" s="15"/>
      <c r="G2" s="64"/>
      <c r="I2" s="15"/>
      <c r="J2" s="87"/>
      <c r="K2" s="90"/>
      <c r="M2" t="s">
        <v>4</v>
      </c>
      <c r="N2" s="157">
        <v>7.43</v>
      </c>
    </row>
    <row r="3" spans="1:18" ht="18.5" x14ac:dyDescent="0.45">
      <c r="B3" s="16"/>
      <c r="C3" s="16" t="s">
        <v>1090</v>
      </c>
      <c r="D3" s="84"/>
      <c r="E3" s="16"/>
      <c r="G3" s="64"/>
      <c r="I3" s="16"/>
      <c r="J3" s="88"/>
      <c r="K3" s="90"/>
      <c r="M3" t="s">
        <v>253</v>
      </c>
      <c r="N3" s="157">
        <v>6</v>
      </c>
    </row>
    <row r="4" spans="1:18" ht="21" x14ac:dyDescent="0.5">
      <c r="A4" s="1"/>
      <c r="B4" s="1"/>
      <c r="C4" s="11"/>
      <c r="D4" s="82"/>
      <c r="E4" s="14"/>
      <c r="G4" s="64"/>
      <c r="I4" s="14"/>
      <c r="J4" s="86"/>
      <c r="K4" s="90"/>
      <c r="M4" t="s">
        <v>1091</v>
      </c>
      <c r="N4" s="158">
        <v>0.05</v>
      </c>
    </row>
    <row r="5" spans="1:18" ht="21" x14ac:dyDescent="0.5">
      <c r="A5" s="1"/>
      <c r="B5" s="1"/>
      <c r="C5" s="11"/>
      <c r="D5" s="83"/>
      <c r="E5" s="15"/>
      <c r="G5" s="64"/>
      <c r="I5" s="15"/>
      <c r="J5" s="87"/>
      <c r="K5" s="90"/>
    </row>
    <row r="6" spans="1:18" ht="21.5" thickBot="1" x14ac:dyDescent="0.4">
      <c r="A6" s="2"/>
      <c r="B6" s="40"/>
      <c r="C6" s="41"/>
      <c r="D6" s="51" t="s">
        <v>1092</v>
      </c>
      <c r="E6" s="41"/>
      <c r="F6" s="41"/>
      <c r="G6" s="65" t="s">
        <v>1093</v>
      </c>
    </row>
    <row r="7" spans="1:18" s="8" customFormat="1" ht="37.5" customHeight="1" thickBot="1" x14ac:dyDescent="0.4">
      <c r="B7" s="40" t="s">
        <v>254</v>
      </c>
      <c r="C7" s="41" t="s">
        <v>12</v>
      </c>
      <c r="D7" s="51" t="s">
        <v>1094</v>
      </c>
      <c r="E7" s="102" t="s">
        <v>14</v>
      </c>
      <c r="F7" s="99" t="s">
        <v>15</v>
      </c>
      <c r="G7" s="100" t="s">
        <v>1095</v>
      </c>
      <c r="I7" s="98" t="s">
        <v>17</v>
      </c>
      <c r="J7" s="99" t="s">
        <v>18</v>
      </c>
      <c r="K7" s="100" t="s">
        <v>1096</v>
      </c>
    </row>
    <row r="8" spans="1:18" s="8" customFormat="1" ht="37.5" customHeight="1" x14ac:dyDescent="0.35">
      <c r="B8" s="27"/>
      <c r="C8" s="28" t="s">
        <v>1097</v>
      </c>
      <c r="D8" s="52"/>
      <c r="E8" s="29"/>
      <c r="F8" s="29"/>
      <c r="G8" s="66"/>
      <c r="I8" s="27"/>
      <c r="J8" s="52"/>
      <c r="K8" s="91"/>
    </row>
    <row r="9" spans="1:18" s="8" customFormat="1" ht="37.5" customHeight="1" x14ac:dyDescent="0.35">
      <c r="B9" s="24"/>
      <c r="C9" s="21" t="s">
        <v>1098</v>
      </c>
      <c r="D9" s="53"/>
      <c r="E9" s="129"/>
      <c r="F9" s="139"/>
      <c r="G9" s="68"/>
      <c r="I9" s="104"/>
      <c r="J9" s="109"/>
      <c r="K9" s="108"/>
    </row>
    <row r="10" spans="1:18" s="8" customFormat="1" ht="37.5" customHeight="1" x14ac:dyDescent="0.35">
      <c r="B10" s="24" t="s">
        <v>1099</v>
      </c>
      <c r="C10" s="21" t="s">
        <v>1100</v>
      </c>
      <c r="D10" s="53">
        <v>33913672</v>
      </c>
      <c r="E10" s="138">
        <f>G10*$N$2</f>
        <v>4829.5</v>
      </c>
      <c r="F10" s="140">
        <v>0.4</v>
      </c>
      <c r="G10" s="68">
        <v>650</v>
      </c>
      <c r="I10" s="104">
        <f>E10/$N$1</f>
        <v>561.56976744186045</v>
      </c>
      <c r="J10" s="109">
        <f>E10/$N$3</f>
        <v>804.91666666666663</v>
      </c>
      <c r="K10" s="108">
        <f>J10*(1+$N$4)</f>
        <v>845.16250000000002</v>
      </c>
    </row>
    <row r="11" spans="1:18" s="8" customFormat="1" ht="47" thickBot="1" x14ac:dyDescent="0.4">
      <c r="B11" s="146" t="s">
        <v>1101</v>
      </c>
      <c r="C11" s="147" t="s">
        <v>1102</v>
      </c>
      <c r="D11" s="148">
        <v>33913677</v>
      </c>
      <c r="E11" s="149">
        <f>G11*$N$2</f>
        <v>4334.1419000000005</v>
      </c>
      <c r="F11" s="150">
        <v>0.4</v>
      </c>
      <c r="G11" s="151">
        <v>583.33000000000004</v>
      </c>
      <c r="H11"/>
      <c r="I11" s="105">
        <f>E11/$N$1</f>
        <v>503.9699883720931</v>
      </c>
      <c r="J11" s="110">
        <f>E11/$N$3</f>
        <v>722.35698333333346</v>
      </c>
      <c r="K11" s="111">
        <f>J11*(1+$N$4)</f>
        <v>758.47483250000016</v>
      </c>
    </row>
    <row r="12" spans="1:18" s="8" customFormat="1" ht="12" customHeight="1" thickBot="1" x14ac:dyDescent="0.4">
      <c r="B12" s="30"/>
      <c r="C12" s="12"/>
      <c r="D12" s="55"/>
      <c r="F12" s="119"/>
      <c r="G12" s="70"/>
      <c r="I12" s="130"/>
      <c r="J12" s="131"/>
      <c r="K12" s="132"/>
    </row>
    <row r="13" spans="1:18" s="8" customFormat="1" ht="74" x14ac:dyDescent="0.35">
      <c r="B13" s="27"/>
      <c r="C13" s="156" t="s">
        <v>1103</v>
      </c>
      <c r="D13" s="52"/>
      <c r="E13" s="29"/>
      <c r="F13" s="142"/>
      <c r="G13" s="66"/>
      <c r="I13" s="27"/>
      <c r="J13" s="52"/>
      <c r="K13" s="91"/>
    </row>
    <row r="14" spans="1:18" s="8" customFormat="1" ht="37.5" customHeight="1" x14ac:dyDescent="0.35">
      <c r="B14" s="37" t="s">
        <v>1104</v>
      </c>
      <c r="C14" s="34" t="s">
        <v>1105</v>
      </c>
      <c r="D14" s="53">
        <v>33913561</v>
      </c>
      <c r="E14" s="138">
        <f t="shared" ref="E14:E27" si="0">G14*$N$2</f>
        <v>577.31100000000004</v>
      </c>
      <c r="F14" s="140">
        <v>0.4</v>
      </c>
      <c r="G14" s="68">
        <v>77.7</v>
      </c>
      <c r="I14" s="104">
        <f t="shared" ref="I14:I26" si="1">E14/$N$1</f>
        <v>67.129186046511634</v>
      </c>
      <c r="J14" s="109">
        <f t="shared" ref="J14:J26" si="2">E14/$N$3</f>
        <v>96.218500000000006</v>
      </c>
      <c r="K14" s="108">
        <f t="shared" ref="K14:K26" si="3">J14*(1+$N$4)</f>
        <v>101.02942500000002</v>
      </c>
      <c r="N14" s="155"/>
      <c r="Q14" s="153"/>
      <c r="R14" s="153"/>
    </row>
    <row r="15" spans="1:18" s="8" customFormat="1" ht="37.5" customHeight="1" x14ac:dyDescent="0.35">
      <c r="B15" s="37" t="s">
        <v>1106</v>
      </c>
      <c r="C15" s="34" t="s">
        <v>1107</v>
      </c>
      <c r="D15" s="53">
        <v>33913562</v>
      </c>
      <c r="E15" s="138">
        <f t="shared" si="0"/>
        <v>398.54519999999997</v>
      </c>
      <c r="F15" s="140">
        <v>0.4</v>
      </c>
      <c r="G15" s="68">
        <v>53.64</v>
      </c>
      <c r="I15" s="104">
        <f t="shared" si="1"/>
        <v>46.342465116279065</v>
      </c>
      <c r="J15" s="109">
        <f t="shared" si="2"/>
        <v>66.424199999999999</v>
      </c>
      <c r="K15" s="108">
        <f t="shared" si="3"/>
        <v>69.745410000000007</v>
      </c>
      <c r="N15" s="153"/>
      <c r="O15" s="154"/>
      <c r="P15" s="154"/>
      <c r="Q15" s="155"/>
      <c r="R15" s="153"/>
    </row>
    <row r="16" spans="1:18" s="8" customFormat="1" ht="37.5" customHeight="1" x14ac:dyDescent="0.35">
      <c r="B16" s="37" t="s">
        <v>1108</v>
      </c>
      <c r="C16" s="34" t="s">
        <v>1109</v>
      </c>
      <c r="D16" s="53">
        <v>33913563</v>
      </c>
      <c r="E16" s="138">
        <f t="shared" si="0"/>
        <v>335.68739999999997</v>
      </c>
      <c r="F16" s="140">
        <v>0.4</v>
      </c>
      <c r="G16" s="68">
        <v>45.18</v>
      </c>
      <c r="I16" s="104">
        <f t="shared" si="1"/>
        <v>39.03341860465116</v>
      </c>
      <c r="J16" s="109">
        <f t="shared" si="2"/>
        <v>55.947899999999997</v>
      </c>
      <c r="K16" s="108">
        <f t="shared" si="3"/>
        <v>58.745294999999999</v>
      </c>
      <c r="N16" s="153"/>
      <c r="O16" s="154"/>
      <c r="P16" s="154"/>
      <c r="Q16" s="155"/>
      <c r="R16" s="153"/>
    </row>
    <row r="17" spans="2:18" s="8" customFormat="1" ht="37.5" customHeight="1" x14ac:dyDescent="0.35">
      <c r="B17" s="37" t="s">
        <v>1110</v>
      </c>
      <c r="C17" s="34" t="s">
        <v>1111</v>
      </c>
      <c r="D17" s="53">
        <v>33913564</v>
      </c>
      <c r="E17" s="138">
        <f t="shared" si="0"/>
        <v>281.74560000000008</v>
      </c>
      <c r="F17" s="140">
        <v>0.4</v>
      </c>
      <c r="G17" s="68">
        <v>37.920000000000009</v>
      </c>
      <c r="I17" s="104">
        <f t="shared" si="1"/>
        <v>32.761116279069775</v>
      </c>
      <c r="J17" s="109">
        <f t="shared" si="2"/>
        <v>46.957600000000014</v>
      </c>
      <c r="K17" s="108">
        <f t="shared" si="3"/>
        <v>49.305480000000017</v>
      </c>
      <c r="N17" s="153"/>
      <c r="O17" s="154"/>
      <c r="P17" s="154"/>
      <c r="Q17" s="155"/>
      <c r="R17" s="153"/>
    </row>
    <row r="18" spans="2:18" s="8" customFormat="1" ht="37.5" customHeight="1" x14ac:dyDescent="0.35">
      <c r="B18" s="37" t="s">
        <v>1112</v>
      </c>
      <c r="C18" s="34" t="s">
        <v>1113</v>
      </c>
      <c r="D18" s="53">
        <v>33913565</v>
      </c>
      <c r="E18" s="138">
        <f t="shared" si="0"/>
        <v>256.40930000000009</v>
      </c>
      <c r="F18" s="141">
        <v>0.4</v>
      </c>
      <c r="G18" s="67">
        <v>34.510000000000012</v>
      </c>
      <c r="I18" s="104">
        <f t="shared" si="1"/>
        <v>29.815034883720941</v>
      </c>
      <c r="J18" s="109">
        <f t="shared" si="2"/>
        <v>42.73488333333335</v>
      </c>
      <c r="K18" s="108">
        <f t="shared" si="3"/>
        <v>44.871627500000017</v>
      </c>
      <c r="N18" s="153"/>
      <c r="O18" s="154"/>
      <c r="P18" s="154"/>
      <c r="Q18" s="155"/>
      <c r="R18" s="153"/>
    </row>
    <row r="19" spans="2:18" s="8" customFormat="1" ht="37.5" customHeight="1" x14ac:dyDescent="0.35">
      <c r="B19" s="37" t="s">
        <v>1114</v>
      </c>
      <c r="C19" s="34" t="s">
        <v>1115</v>
      </c>
      <c r="D19" s="53">
        <v>33913566</v>
      </c>
      <c r="E19" s="138">
        <f t="shared" si="0"/>
        <v>223.00897333333336</v>
      </c>
      <c r="F19" s="141">
        <v>0.4</v>
      </c>
      <c r="G19" s="67">
        <v>30.01466666666667</v>
      </c>
      <c r="I19" s="104">
        <f t="shared" si="1"/>
        <v>25.931275968992253</v>
      </c>
      <c r="J19" s="109">
        <f t="shared" si="2"/>
        <v>37.168162222222229</v>
      </c>
      <c r="K19" s="108">
        <f t="shared" si="3"/>
        <v>39.026570333333339</v>
      </c>
      <c r="N19" s="153"/>
      <c r="O19" s="154"/>
      <c r="P19" s="154"/>
      <c r="Q19" s="155"/>
      <c r="R19" s="153"/>
    </row>
    <row r="20" spans="2:18" s="8" customFormat="1" ht="37.5" customHeight="1" x14ac:dyDescent="0.35">
      <c r="B20" s="37" t="s">
        <v>1116</v>
      </c>
      <c r="C20" s="34" t="s">
        <v>1117</v>
      </c>
      <c r="D20" s="53">
        <v>33913567</v>
      </c>
      <c r="E20" s="138">
        <f t="shared" si="0"/>
        <v>189.60864666666669</v>
      </c>
      <c r="F20" s="141">
        <v>0.4</v>
      </c>
      <c r="G20" s="67">
        <v>25.519333333333336</v>
      </c>
      <c r="I20" s="104">
        <f t="shared" si="1"/>
        <v>22.047517054263569</v>
      </c>
      <c r="J20" s="109">
        <f t="shared" si="2"/>
        <v>31.601441111111114</v>
      </c>
      <c r="K20" s="108">
        <f t="shared" si="3"/>
        <v>33.181513166666669</v>
      </c>
      <c r="N20" s="153"/>
      <c r="O20" s="154"/>
      <c r="P20" s="154"/>
      <c r="Q20" s="155"/>
      <c r="R20" s="153"/>
    </row>
    <row r="21" spans="2:18" s="8" customFormat="1" ht="37.5" customHeight="1" x14ac:dyDescent="0.35">
      <c r="B21" s="37" t="s">
        <v>1118</v>
      </c>
      <c r="C21" s="34" t="s">
        <v>1119</v>
      </c>
      <c r="D21" s="53">
        <v>33913568</v>
      </c>
      <c r="E21" s="138">
        <f t="shared" si="0"/>
        <v>156.20832000000001</v>
      </c>
      <c r="F21" s="141">
        <v>0.4</v>
      </c>
      <c r="G21" s="67">
        <v>21.024000000000001</v>
      </c>
      <c r="I21" s="104">
        <f t="shared" si="1"/>
        <v>18.163758139534885</v>
      </c>
      <c r="J21" s="109">
        <f t="shared" si="2"/>
        <v>26.034720000000004</v>
      </c>
      <c r="K21" s="108">
        <f t="shared" si="3"/>
        <v>27.336456000000005</v>
      </c>
      <c r="N21" s="153"/>
      <c r="O21" s="154"/>
      <c r="P21" s="154"/>
      <c r="Q21" s="155"/>
      <c r="R21" s="153"/>
    </row>
    <row r="22" spans="2:18" s="8" customFormat="1" ht="37.5" customHeight="1" x14ac:dyDescent="0.35">
      <c r="B22" s="37" t="s">
        <v>1120</v>
      </c>
      <c r="C22" s="34" t="s">
        <v>1121</v>
      </c>
      <c r="D22" s="53">
        <v>33913569</v>
      </c>
      <c r="E22" s="138">
        <f t="shared" si="0"/>
        <v>139.80287999999999</v>
      </c>
      <c r="F22" s="141">
        <v>0.4</v>
      </c>
      <c r="G22" s="67">
        <v>18.815999999999999</v>
      </c>
      <c r="I22" s="104">
        <f t="shared" si="1"/>
        <v>16.256148837209302</v>
      </c>
      <c r="J22" s="109">
        <f t="shared" si="2"/>
        <v>23.300479999999997</v>
      </c>
      <c r="K22" s="108">
        <f t="shared" si="3"/>
        <v>24.465503999999999</v>
      </c>
      <c r="N22" s="153"/>
      <c r="O22" s="154"/>
      <c r="P22" s="154"/>
      <c r="Q22" s="155"/>
      <c r="R22" s="153"/>
    </row>
    <row r="23" spans="2:18" s="8" customFormat="1" ht="37.5" customHeight="1" x14ac:dyDescent="0.35">
      <c r="B23" s="37" t="s">
        <v>1122</v>
      </c>
      <c r="C23" s="34" t="s">
        <v>1123</v>
      </c>
      <c r="D23" s="53">
        <v>33913570</v>
      </c>
      <c r="E23" s="138">
        <f t="shared" si="0"/>
        <v>123.39744000000005</v>
      </c>
      <c r="F23" s="141">
        <v>0.4</v>
      </c>
      <c r="G23" s="67">
        <v>16.608000000000008</v>
      </c>
      <c r="I23" s="104">
        <f t="shared" si="1"/>
        <v>14.348539534883727</v>
      </c>
      <c r="J23" s="109">
        <f t="shared" si="2"/>
        <v>20.566240000000008</v>
      </c>
      <c r="K23" s="108">
        <f t="shared" si="3"/>
        <v>21.594552000000007</v>
      </c>
      <c r="N23" s="153"/>
      <c r="O23" s="154"/>
      <c r="P23" s="154"/>
      <c r="Q23" s="155"/>
      <c r="R23" s="153"/>
    </row>
    <row r="24" spans="2:18" s="8" customFormat="1" ht="37.5" customHeight="1" x14ac:dyDescent="0.35">
      <c r="B24" s="37" t="s">
        <v>1124</v>
      </c>
      <c r="C24" s="34" t="s">
        <v>1125</v>
      </c>
      <c r="D24" s="53">
        <v>33913571</v>
      </c>
      <c r="E24" s="138">
        <f t="shared" si="0"/>
        <v>106.99200000000002</v>
      </c>
      <c r="F24" s="141">
        <v>0.4</v>
      </c>
      <c r="G24" s="67">
        <v>14.400000000000004</v>
      </c>
      <c r="I24" s="104">
        <f t="shared" si="1"/>
        <v>12.440930232558141</v>
      </c>
      <c r="J24" s="109">
        <f t="shared" si="2"/>
        <v>17.832000000000004</v>
      </c>
      <c r="K24" s="108">
        <f t="shared" si="3"/>
        <v>18.723600000000005</v>
      </c>
      <c r="N24" s="153"/>
      <c r="O24" s="154"/>
      <c r="P24" s="154"/>
      <c r="Q24" s="155"/>
      <c r="R24" s="153"/>
    </row>
    <row r="25" spans="2:18" s="8" customFormat="1" ht="37.5" customHeight="1" x14ac:dyDescent="0.35">
      <c r="B25" s="37" t="s">
        <v>1126</v>
      </c>
      <c r="C25" s="34" t="s">
        <v>1127</v>
      </c>
      <c r="D25" s="53">
        <v>33913572</v>
      </c>
      <c r="E25" s="138">
        <f t="shared" si="0"/>
        <v>95.456924999999998</v>
      </c>
      <c r="F25" s="141">
        <v>0.4</v>
      </c>
      <c r="G25" s="67">
        <v>12.8475</v>
      </c>
      <c r="I25" s="104">
        <f t="shared" si="1"/>
        <v>11.099642441860466</v>
      </c>
      <c r="J25" s="109">
        <f t="shared" si="2"/>
        <v>15.909487499999999</v>
      </c>
      <c r="K25" s="108">
        <f t="shared" si="3"/>
        <v>16.704961874999999</v>
      </c>
      <c r="N25" s="153"/>
      <c r="O25" s="154"/>
      <c r="P25" s="154"/>
      <c r="Q25" s="155"/>
      <c r="R25" s="153"/>
    </row>
    <row r="26" spans="2:18" s="8" customFormat="1" ht="37.5" customHeight="1" x14ac:dyDescent="0.35">
      <c r="B26" s="37" t="s">
        <v>1128</v>
      </c>
      <c r="C26" s="34" t="s">
        <v>1129</v>
      </c>
      <c r="D26" s="53">
        <v>33913573</v>
      </c>
      <c r="E26" s="138">
        <f t="shared" si="0"/>
        <v>83.921849999999992</v>
      </c>
      <c r="F26" s="141">
        <v>0.4</v>
      </c>
      <c r="G26" s="68">
        <v>11.295</v>
      </c>
      <c r="I26" s="104">
        <f t="shared" si="1"/>
        <v>9.7583546511627901</v>
      </c>
      <c r="J26" s="109">
        <f t="shared" si="2"/>
        <v>13.986974999999999</v>
      </c>
      <c r="K26" s="108">
        <f t="shared" si="3"/>
        <v>14.68632375</v>
      </c>
      <c r="N26" s="153"/>
      <c r="O26" s="154"/>
      <c r="P26" s="154"/>
      <c r="Q26" s="155"/>
      <c r="R26" s="153"/>
    </row>
    <row r="27" spans="2:18" s="8" customFormat="1" ht="37.5" customHeight="1" x14ac:dyDescent="0.35">
      <c r="B27" s="37" t="s">
        <v>1130</v>
      </c>
      <c r="C27" s="34" t="s">
        <v>1131</v>
      </c>
      <c r="D27" s="53">
        <v>33913574</v>
      </c>
      <c r="E27" s="138">
        <f t="shared" si="0"/>
        <v>49.751279999999994</v>
      </c>
      <c r="F27" s="140">
        <v>0.4</v>
      </c>
      <c r="G27" s="68">
        <v>6.6959999999999997</v>
      </c>
      <c r="I27" s="104">
        <f>E27/$N$1</f>
        <v>5.7850325581395348</v>
      </c>
      <c r="J27" s="109">
        <f>E27/$N$3</f>
        <v>8.291879999999999</v>
      </c>
      <c r="K27" s="108">
        <f>J27*(1+$N$4)</f>
        <v>8.706474</v>
      </c>
      <c r="N27" s="153"/>
      <c r="O27" s="154"/>
      <c r="P27" s="154"/>
      <c r="Q27" s="155"/>
      <c r="R27" s="153"/>
    </row>
    <row r="28" spans="2:18" s="8" customFormat="1" ht="12" customHeight="1" thickBot="1" x14ac:dyDescent="0.4">
      <c r="B28" s="30"/>
      <c r="C28" s="12"/>
      <c r="D28" s="55"/>
      <c r="F28" s="119"/>
      <c r="G28" s="68"/>
      <c r="I28" s="104"/>
      <c r="J28" s="109"/>
      <c r="K28" s="108"/>
    </row>
    <row r="29" spans="2:18" s="8" customFormat="1" ht="55.5" x14ac:dyDescent="0.35">
      <c r="B29" s="27"/>
      <c r="C29" s="156" t="s">
        <v>1132</v>
      </c>
      <c r="D29" s="52"/>
      <c r="E29" s="29"/>
      <c r="F29" s="142"/>
      <c r="G29" s="66"/>
      <c r="I29" s="27"/>
      <c r="J29" s="52"/>
      <c r="K29" s="91"/>
    </row>
    <row r="30" spans="2:18" s="8" customFormat="1" ht="37.5" customHeight="1" x14ac:dyDescent="0.35">
      <c r="B30" s="37" t="s">
        <v>1133</v>
      </c>
      <c r="C30" s="34" t="s">
        <v>1134</v>
      </c>
      <c r="D30" s="53">
        <v>33913591</v>
      </c>
      <c r="E30" s="138">
        <f t="shared" ref="E30:E43" si="4">G30*$N$2</f>
        <v>998.77774999999963</v>
      </c>
      <c r="F30" s="140">
        <v>0.4</v>
      </c>
      <c r="G30" s="68">
        <v>134.42499999999995</v>
      </c>
      <c r="I30" s="104">
        <f t="shared" ref="I30:I42" si="5">E30/$N$1</f>
        <v>116.13694767441856</v>
      </c>
      <c r="J30" s="109">
        <f t="shared" ref="J30:J42" si="6">E30/$N$3</f>
        <v>166.46295833333326</v>
      </c>
      <c r="K30" s="108">
        <f t="shared" ref="K30:K42" si="7">J30*(1+$N$4)</f>
        <v>174.78610624999993</v>
      </c>
      <c r="N30" s="155"/>
      <c r="Q30" s="153"/>
      <c r="R30" s="153"/>
    </row>
    <row r="31" spans="2:18" s="8" customFormat="1" ht="37.5" customHeight="1" x14ac:dyDescent="0.35">
      <c r="B31" s="37" t="s">
        <v>1135</v>
      </c>
      <c r="C31" s="34" t="s">
        <v>1136</v>
      </c>
      <c r="D31" s="53">
        <v>33913592</v>
      </c>
      <c r="E31" s="138">
        <f t="shared" si="4"/>
        <v>581.10030000000017</v>
      </c>
      <c r="F31" s="140">
        <v>0.4</v>
      </c>
      <c r="G31" s="68">
        <v>78.210000000000022</v>
      </c>
      <c r="I31" s="104">
        <f t="shared" si="5"/>
        <v>67.569802325581421</v>
      </c>
      <c r="J31" s="109">
        <f t="shared" si="6"/>
        <v>96.850050000000024</v>
      </c>
      <c r="K31" s="108">
        <f t="shared" si="7"/>
        <v>101.69255250000003</v>
      </c>
      <c r="N31" s="153"/>
      <c r="O31" s="154"/>
      <c r="P31" s="154"/>
      <c r="Q31" s="155"/>
      <c r="R31" s="153"/>
    </row>
    <row r="32" spans="2:18" s="8" customFormat="1" ht="37.5" customHeight="1" x14ac:dyDescent="0.35">
      <c r="B32" s="37" t="s">
        <v>1137</v>
      </c>
      <c r="C32" s="34" t="s">
        <v>1138</v>
      </c>
      <c r="D32" s="53">
        <v>33913593</v>
      </c>
      <c r="E32" s="138">
        <f t="shared" si="4"/>
        <v>438.33284999999995</v>
      </c>
      <c r="F32" s="140">
        <v>0.4</v>
      </c>
      <c r="G32" s="68">
        <v>58.994999999999997</v>
      </c>
      <c r="I32" s="104">
        <f t="shared" si="5"/>
        <v>50.968936046511622</v>
      </c>
      <c r="J32" s="109">
        <f t="shared" si="6"/>
        <v>73.055474999999987</v>
      </c>
      <c r="K32" s="108">
        <f t="shared" si="7"/>
        <v>76.708248749999996</v>
      </c>
      <c r="N32" s="153"/>
      <c r="O32" s="154"/>
      <c r="P32" s="154"/>
      <c r="Q32" s="155"/>
      <c r="R32" s="153"/>
    </row>
    <row r="33" spans="2:18" s="8" customFormat="1" ht="37.5" customHeight="1" x14ac:dyDescent="0.35">
      <c r="B33" s="37" t="s">
        <v>1139</v>
      </c>
      <c r="C33" s="34" t="s">
        <v>1140</v>
      </c>
      <c r="D33" s="53">
        <v>33913594</v>
      </c>
      <c r="E33" s="138">
        <f t="shared" si="4"/>
        <v>355.00540000000012</v>
      </c>
      <c r="F33" s="140">
        <v>0.4</v>
      </c>
      <c r="G33" s="68">
        <v>47.780000000000015</v>
      </c>
      <c r="I33" s="104">
        <f t="shared" si="5"/>
        <v>41.279697674418621</v>
      </c>
      <c r="J33" s="109">
        <f t="shared" si="6"/>
        <v>59.167566666666687</v>
      </c>
      <c r="K33" s="108">
        <f t="shared" si="7"/>
        <v>62.125945000000023</v>
      </c>
      <c r="N33" s="153"/>
      <c r="O33" s="154"/>
      <c r="P33" s="154"/>
      <c r="Q33" s="155"/>
      <c r="R33" s="153"/>
    </row>
    <row r="34" spans="2:18" s="8" customFormat="1" ht="37.5" customHeight="1" x14ac:dyDescent="0.35">
      <c r="B34" s="37" t="s">
        <v>1141</v>
      </c>
      <c r="C34" s="34" t="s">
        <v>1142</v>
      </c>
      <c r="D34" s="53">
        <v>33913595</v>
      </c>
      <c r="E34" s="138">
        <f t="shared" si="4"/>
        <v>326.381325</v>
      </c>
      <c r="F34" s="141">
        <v>0.4</v>
      </c>
      <c r="G34" s="67">
        <v>43.927500000000002</v>
      </c>
      <c r="I34" s="104">
        <f t="shared" si="5"/>
        <v>37.95131686046512</v>
      </c>
      <c r="J34" s="109">
        <f t="shared" si="6"/>
        <v>54.396887499999998</v>
      </c>
      <c r="K34" s="108">
        <f t="shared" si="7"/>
        <v>57.116731874999999</v>
      </c>
      <c r="N34" s="153"/>
      <c r="O34" s="154"/>
      <c r="P34" s="154"/>
      <c r="Q34" s="155"/>
      <c r="R34" s="153"/>
    </row>
    <row r="35" spans="2:18" s="8" customFormat="1" ht="37.5" customHeight="1" x14ac:dyDescent="0.35">
      <c r="B35" s="37" t="s">
        <v>1143</v>
      </c>
      <c r="C35" s="34" t="s">
        <v>1144</v>
      </c>
      <c r="D35" s="53">
        <v>33913596</v>
      </c>
      <c r="E35" s="138">
        <f t="shared" si="4"/>
        <v>278.97421000000003</v>
      </c>
      <c r="F35" s="141">
        <v>1.4</v>
      </c>
      <c r="G35" s="67">
        <v>37.547000000000004</v>
      </c>
      <c r="I35" s="104">
        <f t="shared" si="5"/>
        <v>32.438861627906981</v>
      </c>
      <c r="J35" s="109">
        <f t="shared" si="6"/>
        <v>46.495701666666669</v>
      </c>
      <c r="K35" s="108">
        <f t="shared" si="7"/>
        <v>48.820486750000008</v>
      </c>
      <c r="N35" s="153"/>
      <c r="O35" s="154"/>
      <c r="P35" s="154"/>
      <c r="Q35" s="155"/>
      <c r="R35" s="153"/>
    </row>
    <row r="36" spans="2:18" s="8" customFormat="1" ht="37.5" customHeight="1" x14ac:dyDescent="0.35">
      <c r="B36" s="37" t="s">
        <v>1145</v>
      </c>
      <c r="C36" s="34" t="s">
        <v>1146</v>
      </c>
      <c r="D36" s="53">
        <v>33913597</v>
      </c>
      <c r="E36" s="138">
        <f t="shared" si="4"/>
        <v>231.56709499999997</v>
      </c>
      <c r="F36" s="141">
        <v>2.4</v>
      </c>
      <c r="G36" s="67">
        <v>31.166499999999996</v>
      </c>
      <c r="I36" s="104">
        <f t="shared" si="5"/>
        <v>26.926406395348835</v>
      </c>
      <c r="J36" s="109">
        <f t="shared" si="6"/>
        <v>38.594515833333325</v>
      </c>
      <c r="K36" s="108">
        <f t="shared" si="7"/>
        <v>40.524241624999995</v>
      </c>
      <c r="N36" s="153"/>
      <c r="O36" s="154"/>
      <c r="P36" s="154"/>
      <c r="Q36" s="155"/>
      <c r="R36" s="153"/>
    </row>
    <row r="37" spans="2:18" s="8" customFormat="1" ht="37.5" customHeight="1" x14ac:dyDescent="0.35">
      <c r="B37" s="37" t="s">
        <v>1147</v>
      </c>
      <c r="C37" s="34" t="s">
        <v>1148</v>
      </c>
      <c r="D37" s="53">
        <v>33913598</v>
      </c>
      <c r="E37" s="138">
        <f t="shared" si="4"/>
        <v>184.15997999999996</v>
      </c>
      <c r="F37" s="141">
        <v>3.4</v>
      </c>
      <c r="G37" s="67">
        <v>24.785999999999994</v>
      </c>
      <c r="I37" s="104">
        <f t="shared" si="5"/>
        <v>21.413951162790696</v>
      </c>
      <c r="J37" s="109">
        <f t="shared" si="6"/>
        <v>30.693329999999992</v>
      </c>
      <c r="K37" s="108">
        <f t="shared" si="7"/>
        <v>32.227996499999996</v>
      </c>
      <c r="N37" s="153"/>
      <c r="O37" s="154"/>
      <c r="P37" s="154"/>
      <c r="Q37" s="155"/>
      <c r="R37" s="153"/>
    </row>
    <row r="38" spans="2:18" s="8" customFormat="1" ht="37.5" customHeight="1" x14ac:dyDescent="0.35">
      <c r="B38" s="37" t="s">
        <v>1149</v>
      </c>
      <c r="C38" s="34" t="s">
        <v>1150</v>
      </c>
      <c r="D38" s="53">
        <v>33913599</v>
      </c>
      <c r="E38" s="138">
        <f t="shared" si="4"/>
        <v>163.89837</v>
      </c>
      <c r="F38" s="141">
        <v>4.4000000000000004</v>
      </c>
      <c r="G38" s="67">
        <v>22.059000000000001</v>
      </c>
      <c r="I38" s="104">
        <f t="shared" si="5"/>
        <v>19.057950000000002</v>
      </c>
      <c r="J38" s="109">
        <f t="shared" si="6"/>
        <v>27.316395</v>
      </c>
      <c r="K38" s="108">
        <f t="shared" si="7"/>
        <v>28.68221475</v>
      </c>
      <c r="N38" s="153"/>
      <c r="O38" s="154"/>
      <c r="P38" s="154"/>
      <c r="Q38" s="155"/>
      <c r="R38" s="153"/>
    </row>
    <row r="39" spans="2:18" s="8" customFormat="1" ht="37.5" customHeight="1" x14ac:dyDescent="0.35">
      <c r="B39" s="37" t="s">
        <v>1151</v>
      </c>
      <c r="C39" s="34" t="s">
        <v>1152</v>
      </c>
      <c r="D39" s="53">
        <v>33913600</v>
      </c>
      <c r="E39" s="138">
        <f t="shared" si="4"/>
        <v>143.63676000000007</v>
      </c>
      <c r="F39" s="141">
        <v>5.4</v>
      </c>
      <c r="G39" s="67">
        <v>19.332000000000008</v>
      </c>
      <c r="I39" s="104">
        <f t="shared" si="5"/>
        <v>16.701948837209311</v>
      </c>
      <c r="J39" s="109">
        <f t="shared" si="6"/>
        <v>23.939460000000011</v>
      </c>
      <c r="K39" s="108">
        <f t="shared" si="7"/>
        <v>25.136433000000011</v>
      </c>
      <c r="N39" s="153"/>
      <c r="O39" s="154"/>
      <c r="P39" s="154"/>
      <c r="Q39" s="155"/>
      <c r="R39" s="153"/>
    </row>
    <row r="40" spans="2:18" s="8" customFormat="1" ht="37.5" customHeight="1" x14ac:dyDescent="0.35">
      <c r="B40" s="37" t="s">
        <v>1153</v>
      </c>
      <c r="C40" s="34" t="s">
        <v>1154</v>
      </c>
      <c r="D40" s="53">
        <v>33913601</v>
      </c>
      <c r="E40" s="138">
        <f t="shared" si="4"/>
        <v>123.37515</v>
      </c>
      <c r="F40" s="141">
        <v>6.4</v>
      </c>
      <c r="G40" s="67">
        <v>16.605</v>
      </c>
      <c r="I40" s="104">
        <f t="shared" si="5"/>
        <v>14.345947674418605</v>
      </c>
      <c r="J40" s="109">
        <f t="shared" si="6"/>
        <v>20.562525000000001</v>
      </c>
      <c r="K40" s="108">
        <f t="shared" si="7"/>
        <v>21.590651250000001</v>
      </c>
      <c r="N40" s="153"/>
      <c r="O40" s="154"/>
      <c r="P40" s="154"/>
      <c r="Q40" s="155"/>
      <c r="R40" s="153"/>
    </row>
    <row r="41" spans="2:18" s="8" customFormat="1" ht="37.5" customHeight="1" x14ac:dyDescent="0.35">
      <c r="B41" s="37" t="s">
        <v>1155</v>
      </c>
      <c r="C41" s="34" t="s">
        <v>1156</v>
      </c>
      <c r="D41" s="53">
        <v>33913602</v>
      </c>
      <c r="E41" s="138">
        <f t="shared" si="4"/>
        <v>109.01203124999999</v>
      </c>
      <c r="F41" s="141">
        <v>7.4</v>
      </c>
      <c r="G41" s="67">
        <v>14.671875</v>
      </c>
      <c r="I41" s="104">
        <f t="shared" si="5"/>
        <v>12.675817587209302</v>
      </c>
      <c r="J41" s="109">
        <f t="shared" si="6"/>
        <v>18.168671874999998</v>
      </c>
      <c r="K41" s="108">
        <f t="shared" si="7"/>
        <v>19.077105468749998</v>
      </c>
      <c r="N41" s="153"/>
      <c r="O41" s="154"/>
      <c r="P41" s="154"/>
      <c r="Q41" s="155"/>
      <c r="R41" s="153"/>
    </row>
    <row r="42" spans="2:18" s="8" customFormat="1" ht="37.5" customHeight="1" x14ac:dyDescent="0.35">
      <c r="B42" s="37" t="s">
        <v>1157</v>
      </c>
      <c r="C42" s="34" t="s">
        <v>1158</v>
      </c>
      <c r="D42" s="53">
        <v>33913603</v>
      </c>
      <c r="E42" s="138">
        <f t="shared" si="4"/>
        <v>94.648912499999994</v>
      </c>
      <c r="F42" s="140">
        <v>0.4</v>
      </c>
      <c r="G42" s="68">
        <v>12.73875</v>
      </c>
      <c r="I42" s="104">
        <f t="shared" si="5"/>
        <v>11.005687500000001</v>
      </c>
      <c r="J42" s="109">
        <f t="shared" si="6"/>
        <v>15.77481875</v>
      </c>
      <c r="K42" s="108">
        <f t="shared" si="7"/>
        <v>16.5635596875</v>
      </c>
      <c r="N42" s="153"/>
      <c r="O42" s="154"/>
      <c r="P42" s="154"/>
      <c r="Q42" s="155"/>
      <c r="R42" s="153"/>
    </row>
    <row r="43" spans="2:18" s="8" customFormat="1" ht="37.5" customHeight="1" x14ac:dyDescent="0.35">
      <c r="B43" s="37" t="s">
        <v>1159</v>
      </c>
      <c r="C43" s="34" t="s">
        <v>1160</v>
      </c>
      <c r="D43" s="53">
        <v>33913604</v>
      </c>
      <c r="E43" s="138">
        <f t="shared" si="4"/>
        <v>55.390649999999987</v>
      </c>
      <c r="F43" s="140">
        <v>0.4</v>
      </c>
      <c r="G43" s="68">
        <v>7.4549999999999983</v>
      </c>
      <c r="I43" s="104">
        <f>E43/$N$1</f>
        <v>6.4407732558139523</v>
      </c>
      <c r="J43" s="109">
        <f>E43/$N$3</f>
        <v>9.2317749999999972</v>
      </c>
      <c r="K43" s="108">
        <f>J43*(1+$N$4)</f>
        <v>9.6933637499999978</v>
      </c>
      <c r="N43" s="153"/>
      <c r="O43" s="154"/>
      <c r="P43" s="154"/>
      <c r="Q43" s="155"/>
      <c r="R43" s="153"/>
    </row>
    <row r="44" spans="2:18" s="8" customFormat="1" ht="12" customHeight="1" thickBot="1" x14ac:dyDescent="0.4">
      <c r="B44" s="30"/>
      <c r="C44" s="12"/>
      <c r="D44" s="55"/>
      <c r="F44" s="119"/>
      <c r="G44" s="68"/>
      <c r="I44" s="104"/>
      <c r="J44" s="109"/>
      <c r="K44" s="108"/>
    </row>
    <row r="45" spans="2:18" s="8" customFormat="1" ht="37.5" customHeight="1" x14ac:dyDescent="0.35">
      <c r="B45" s="27"/>
      <c r="C45" s="28" t="s">
        <v>107</v>
      </c>
      <c r="D45" s="52"/>
      <c r="E45" s="29"/>
      <c r="F45" s="142"/>
      <c r="G45" s="66"/>
      <c r="I45" s="27"/>
      <c r="J45" s="52"/>
      <c r="K45" s="91"/>
    </row>
    <row r="46" spans="2:18" s="8" customFormat="1" ht="37.5" customHeight="1" thickBot="1" x14ac:dyDescent="0.4">
      <c r="B46" s="25" t="s">
        <v>1161</v>
      </c>
      <c r="C46" s="26" t="s">
        <v>109</v>
      </c>
      <c r="D46" s="54">
        <v>33912766</v>
      </c>
      <c r="E46" s="149">
        <f>G46*$N$2</f>
        <v>10520.88</v>
      </c>
      <c r="F46" s="143">
        <v>0.4</v>
      </c>
      <c r="G46" s="69">
        <v>1416</v>
      </c>
      <c r="I46" s="105">
        <f>E46/$N$1</f>
        <v>1223.3581395348838</v>
      </c>
      <c r="J46" s="110">
        <f>E46/$N$3</f>
        <v>1753.4799999999998</v>
      </c>
      <c r="K46" s="111">
        <f>J46*(1+$N$4)</f>
        <v>1841.1539999999998</v>
      </c>
    </row>
    <row r="47" spans="2:18" s="8" customFormat="1" ht="12" customHeight="1" thickBot="1" x14ac:dyDescent="0.4">
      <c r="B47" s="30"/>
      <c r="C47" s="12"/>
      <c r="D47" s="55"/>
      <c r="F47" s="119"/>
      <c r="G47" s="70"/>
      <c r="I47" s="133"/>
      <c r="J47" s="134"/>
      <c r="K47" s="135"/>
    </row>
    <row r="48" spans="2:18" s="8" customFormat="1" ht="37.5" customHeight="1" x14ac:dyDescent="0.35">
      <c r="B48" s="31"/>
      <c r="C48" s="32" t="s">
        <v>1162</v>
      </c>
      <c r="D48" s="56"/>
      <c r="E48" s="33"/>
      <c r="F48" s="144"/>
      <c r="G48" s="71"/>
      <c r="I48" s="27"/>
      <c r="J48" s="52"/>
      <c r="K48" s="91"/>
    </row>
    <row r="49" spans="2:11" s="8" customFormat="1" ht="37.5" customHeight="1" x14ac:dyDescent="0.35">
      <c r="B49" s="120" t="s">
        <v>1163</v>
      </c>
      <c r="C49" s="121" t="s">
        <v>1164</v>
      </c>
      <c r="D49" s="89">
        <v>33916724</v>
      </c>
      <c r="E49" s="138">
        <f>G49*$N$2</f>
        <v>10681.367999999999</v>
      </c>
      <c r="F49" s="145">
        <v>0.4</v>
      </c>
      <c r="G49" s="81">
        <v>1437.6</v>
      </c>
      <c r="I49" s="104">
        <f>E49/$N$1</f>
        <v>1242.0195348837208</v>
      </c>
      <c r="J49" s="109">
        <f>E49/$N$3</f>
        <v>1780.2279999999998</v>
      </c>
      <c r="K49" s="108">
        <f>J49*(1+$N$4)</f>
        <v>1869.2393999999999</v>
      </c>
    </row>
    <row r="50" spans="2:11" s="8" customFormat="1" ht="37.5" customHeight="1" x14ac:dyDescent="0.35">
      <c r="B50" s="120" t="s">
        <v>1165</v>
      </c>
      <c r="C50" s="121" t="s">
        <v>1166</v>
      </c>
      <c r="D50" s="89">
        <v>33916724</v>
      </c>
      <c r="E50" s="138">
        <f>G50*$N$2</f>
        <v>14247.768</v>
      </c>
      <c r="F50" s="145">
        <v>0.4</v>
      </c>
      <c r="G50" s="81">
        <v>1917.6000000000001</v>
      </c>
      <c r="I50" s="104">
        <f>E50/$N$1</f>
        <v>1656.7172093023257</v>
      </c>
      <c r="J50" s="109">
        <f>E50/$N$3</f>
        <v>2374.6280000000002</v>
      </c>
      <c r="K50" s="108">
        <f>J50*(1+$N$4)</f>
        <v>2493.3594000000003</v>
      </c>
    </row>
    <row r="51" spans="2:11" s="8" customFormat="1" ht="37.5" customHeight="1" x14ac:dyDescent="0.35">
      <c r="B51" s="120" t="s">
        <v>1167</v>
      </c>
      <c r="C51" s="121" t="s">
        <v>1168</v>
      </c>
      <c r="D51" s="89">
        <v>33916724</v>
      </c>
      <c r="E51" s="138">
        <f>G51*$N$2</f>
        <v>16387.608000000004</v>
      </c>
      <c r="F51" s="145">
        <v>0.4</v>
      </c>
      <c r="G51" s="81">
        <v>2205.6000000000004</v>
      </c>
      <c r="I51" s="104">
        <f>E51/$N$1</f>
        <v>1905.535813953489</v>
      </c>
      <c r="J51" s="109">
        <f>E51/$N$3</f>
        <v>2731.2680000000005</v>
      </c>
      <c r="K51" s="108">
        <f>J51*(1+$N$4)</f>
        <v>2867.8314000000005</v>
      </c>
    </row>
    <row r="52" spans="2:11" s="8" customFormat="1" ht="37.5" customHeight="1" thickBot="1" x14ac:dyDescent="0.4">
      <c r="B52" s="25" t="s">
        <v>1169</v>
      </c>
      <c r="C52" s="26" t="s">
        <v>1170</v>
      </c>
      <c r="D52" s="54">
        <v>33916724</v>
      </c>
      <c r="E52" s="149">
        <f>G52*$N$2</f>
        <v>24946.968000000001</v>
      </c>
      <c r="F52" s="143">
        <v>0.4</v>
      </c>
      <c r="G52" s="69">
        <v>3357.6000000000004</v>
      </c>
      <c r="I52" s="105">
        <f>E52/$N$1</f>
        <v>2900.8102325581399</v>
      </c>
      <c r="J52" s="110">
        <f>E52/$N$3</f>
        <v>4157.8280000000004</v>
      </c>
      <c r="K52" s="111">
        <f>J52*(1+$N$4)</f>
        <v>4365.7194000000009</v>
      </c>
    </row>
    <row r="53" spans="2:11" s="8" customFormat="1" ht="12" customHeight="1" thickBot="1" x14ac:dyDescent="0.4">
      <c r="B53" s="30"/>
      <c r="C53" s="12"/>
      <c r="D53" s="55"/>
      <c r="F53" s="119"/>
      <c r="G53" s="70"/>
      <c r="I53" s="133"/>
      <c r="J53" s="134"/>
      <c r="K53" s="135"/>
    </row>
    <row r="54" spans="2:11" s="8" customFormat="1" ht="37.5" customHeight="1" x14ac:dyDescent="0.35">
      <c r="B54" s="31"/>
      <c r="C54" s="32" t="s">
        <v>1171</v>
      </c>
      <c r="D54" s="56"/>
      <c r="E54" s="33"/>
      <c r="F54" s="144"/>
      <c r="G54" s="71"/>
      <c r="I54" s="27"/>
      <c r="J54" s="52"/>
      <c r="K54" s="91"/>
    </row>
    <row r="55" spans="2:11" s="8" customFormat="1" ht="37.5" customHeight="1" x14ac:dyDescent="0.35">
      <c r="B55" s="120" t="s">
        <v>1172</v>
      </c>
      <c r="C55" s="121" t="s">
        <v>56</v>
      </c>
      <c r="D55" s="89">
        <v>33916281</v>
      </c>
      <c r="E55" s="138">
        <f>G55*$N$2</f>
        <v>7114.9679999999989</v>
      </c>
      <c r="F55" s="145">
        <v>0.4</v>
      </c>
      <c r="G55" s="81">
        <v>957.59999999999991</v>
      </c>
      <c r="I55" s="104">
        <f>E55/$N$1</f>
        <v>827.32186046511617</v>
      </c>
      <c r="J55" s="109">
        <f>E55/$N$3</f>
        <v>1185.8279999999997</v>
      </c>
      <c r="K55" s="108">
        <f>J55*(1+$N$4)</f>
        <v>1245.1193999999998</v>
      </c>
    </row>
    <row r="56" spans="2:11" s="8" customFormat="1" ht="37.5" customHeight="1" x14ac:dyDescent="0.35">
      <c r="B56" s="120" t="s">
        <v>1173</v>
      </c>
      <c r="C56" s="121" t="s">
        <v>57</v>
      </c>
      <c r="D56" s="89">
        <v>33916282</v>
      </c>
      <c r="E56" s="138">
        <f>G56*$N$2</f>
        <v>13374</v>
      </c>
      <c r="F56" s="145">
        <v>0.4</v>
      </c>
      <c r="G56" s="81">
        <v>1800</v>
      </c>
      <c r="I56" s="104">
        <f>E56/$N$1</f>
        <v>1555.1162790697674</v>
      </c>
      <c r="J56" s="109">
        <f>E56/$N$3</f>
        <v>2229</v>
      </c>
      <c r="K56" s="108">
        <f>J56*(1+$N$4)</f>
        <v>2340.4500000000003</v>
      </c>
    </row>
    <row r="57" spans="2:11" s="8" customFormat="1" ht="37.5" customHeight="1" x14ac:dyDescent="0.35">
      <c r="B57" s="120" t="s">
        <v>1174</v>
      </c>
      <c r="C57" s="121" t="s">
        <v>58</v>
      </c>
      <c r="D57" s="89">
        <v>33916283</v>
      </c>
      <c r="E57" s="138">
        <f>G57*$N$2</f>
        <v>24946.968000000001</v>
      </c>
      <c r="F57" s="145">
        <v>0.4</v>
      </c>
      <c r="G57" s="81">
        <v>3357.6000000000004</v>
      </c>
      <c r="I57" s="104">
        <f>E57/$N$1</f>
        <v>2900.8102325581399</v>
      </c>
      <c r="J57" s="109">
        <f>E57/$N$3</f>
        <v>4157.8280000000004</v>
      </c>
      <c r="K57" s="108">
        <f>J57*(1+$N$4)</f>
        <v>4365.7194000000009</v>
      </c>
    </row>
    <row r="58" spans="2:11" s="8" customFormat="1" ht="37.5" customHeight="1" x14ac:dyDescent="0.35">
      <c r="B58" s="120" t="s">
        <v>1175</v>
      </c>
      <c r="C58" s="121" t="s">
        <v>1176</v>
      </c>
      <c r="D58" s="89">
        <v>33916284</v>
      </c>
      <c r="E58" s="138">
        <f>G58*$N$2</f>
        <v>42778.968000000001</v>
      </c>
      <c r="F58" s="145">
        <v>0.4</v>
      </c>
      <c r="G58" s="81">
        <v>5757.6</v>
      </c>
      <c r="I58" s="104">
        <f>E58/$N$1</f>
        <v>4974.2986046511633</v>
      </c>
      <c r="J58" s="109">
        <f>E58/$N$3</f>
        <v>7129.8280000000004</v>
      </c>
      <c r="K58" s="108">
        <f>J58*(1+$N$4)</f>
        <v>7486.3194000000003</v>
      </c>
    </row>
    <row r="59" spans="2:11" s="8" customFormat="1" ht="37.5" customHeight="1" thickBot="1" x14ac:dyDescent="0.4">
      <c r="B59" s="25" t="s">
        <v>1177</v>
      </c>
      <c r="C59" s="26" t="s">
        <v>1178</v>
      </c>
      <c r="D59" s="54">
        <v>33916285</v>
      </c>
      <c r="E59" s="149">
        <f>G59*$N$2</f>
        <v>53478.167999999991</v>
      </c>
      <c r="F59" s="143">
        <v>0.4</v>
      </c>
      <c r="G59" s="69">
        <v>7197.5999999999995</v>
      </c>
      <c r="I59" s="105">
        <f>E59/$N$1</f>
        <v>6218.3916279069763</v>
      </c>
      <c r="J59" s="110">
        <f>E59/$N$3</f>
        <v>8913.0279999999984</v>
      </c>
      <c r="K59" s="111">
        <f>J59*(1+$N$4)</f>
        <v>9358.6793999999991</v>
      </c>
    </row>
    <row r="60" spans="2:11" s="8" customFormat="1" ht="12" customHeight="1" thickBot="1" x14ac:dyDescent="0.4">
      <c r="B60" s="30"/>
      <c r="C60" s="12"/>
      <c r="D60" s="55"/>
      <c r="F60" s="119"/>
      <c r="G60" s="70"/>
      <c r="I60" s="133"/>
      <c r="J60" s="134"/>
      <c r="K60" s="135"/>
    </row>
    <row r="61" spans="2:11" s="8" customFormat="1" ht="37.5" customHeight="1" x14ac:dyDescent="0.35">
      <c r="B61" s="31"/>
      <c r="C61" s="32" t="s">
        <v>1179</v>
      </c>
      <c r="D61" s="56"/>
      <c r="E61" s="33"/>
      <c r="F61" s="144"/>
      <c r="G61" s="71"/>
      <c r="I61" s="27"/>
      <c r="J61" s="52"/>
      <c r="K61" s="91"/>
    </row>
    <row r="62" spans="2:11" s="8" customFormat="1" ht="37.5" customHeight="1" thickBot="1" x14ac:dyDescent="0.4">
      <c r="B62" s="25" t="s">
        <v>1180</v>
      </c>
      <c r="C62" s="26" t="s">
        <v>1181</v>
      </c>
      <c r="D62" s="54">
        <v>33919274</v>
      </c>
      <c r="E62" s="149">
        <f>G62*$N$2</f>
        <v>5688.4080000000004</v>
      </c>
      <c r="F62" s="143">
        <v>0.4</v>
      </c>
      <c r="G62" s="69">
        <v>765.6</v>
      </c>
      <c r="I62" s="105">
        <f>E62/$N$1</f>
        <v>661.44279069767447</v>
      </c>
      <c r="J62" s="110">
        <f>E62/$N$3</f>
        <v>948.0680000000001</v>
      </c>
      <c r="K62" s="111">
        <f>J62*(1+$N$4)</f>
        <v>995.47140000000013</v>
      </c>
    </row>
    <row r="63" spans="2:11" s="8" customFormat="1" ht="12" customHeight="1" thickBot="1" x14ac:dyDescent="0.4">
      <c r="B63" s="30"/>
      <c r="C63" s="12"/>
      <c r="D63" s="55"/>
      <c r="F63" s="119"/>
      <c r="G63" s="70"/>
      <c r="I63" s="136"/>
      <c r="J63" s="137"/>
      <c r="K63" s="93"/>
    </row>
    <row r="64" spans="2:11" s="8" customFormat="1" ht="37.5" customHeight="1" x14ac:dyDescent="0.35">
      <c r="B64" s="31"/>
      <c r="C64" s="32" t="s">
        <v>1182</v>
      </c>
      <c r="D64" s="56"/>
      <c r="E64" s="33"/>
      <c r="F64" s="144"/>
      <c r="G64" s="71"/>
      <c r="I64" s="27"/>
      <c r="J64" s="52"/>
      <c r="K64" s="91"/>
    </row>
    <row r="65" spans="2:11" s="8" customFormat="1" ht="37.5" customHeight="1" x14ac:dyDescent="0.35">
      <c r="B65" s="37" t="s">
        <v>1183</v>
      </c>
      <c r="C65" s="34" t="s">
        <v>1184</v>
      </c>
      <c r="D65" s="53">
        <v>33914710</v>
      </c>
      <c r="E65" s="138">
        <f>G65*$N$2</f>
        <v>20757.5625</v>
      </c>
      <c r="F65" s="140">
        <v>0.4</v>
      </c>
      <c r="G65" s="68">
        <v>2793.75</v>
      </c>
      <c r="I65" s="104">
        <f>E65/$N$1</f>
        <v>2413.6700581395348</v>
      </c>
      <c r="J65" s="109">
        <f>E65/$N$3</f>
        <v>3459.59375</v>
      </c>
      <c r="K65" s="108">
        <f>J65*(1+$N$4)</f>
        <v>3632.5734375000002</v>
      </c>
    </row>
    <row r="66" spans="2:11" s="8" customFormat="1" ht="37.5" customHeight="1" x14ac:dyDescent="0.35">
      <c r="B66" s="37" t="s">
        <v>1185</v>
      </c>
      <c r="C66" s="34" t="s">
        <v>1186</v>
      </c>
      <c r="D66" s="53">
        <v>33914725</v>
      </c>
      <c r="E66" s="138">
        <f>G66*$N$2</f>
        <v>29046.65625</v>
      </c>
      <c r="F66" s="140">
        <v>0.4</v>
      </c>
      <c r="G66" s="68">
        <v>3909.375</v>
      </c>
      <c r="I66" s="104">
        <f>E66/$N$1</f>
        <v>3377.5181686046512</v>
      </c>
      <c r="J66" s="109">
        <f>E66/$N$3</f>
        <v>4841.109375</v>
      </c>
      <c r="K66" s="108">
        <f>J66*(1+$N$4)</f>
        <v>5083.1648437499998</v>
      </c>
    </row>
    <row r="67" spans="2:11" s="8" customFormat="1" ht="37.5" customHeight="1" x14ac:dyDescent="0.35">
      <c r="B67" s="37" t="s">
        <v>1187</v>
      </c>
      <c r="C67" s="34" t="s">
        <v>1188</v>
      </c>
      <c r="D67" s="53">
        <v>33914750</v>
      </c>
      <c r="E67" s="138">
        <f>G67*$N$2</f>
        <v>36081.9375</v>
      </c>
      <c r="F67" s="140">
        <v>0.4</v>
      </c>
      <c r="G67" s="68">
        <v>4856.25</v>
      </c>
      <c r="I67" s="104">
        <f>E67/$N$1</f>
        <v>4195.5741279069771</v>
      </c>
      <c r="J67" s="109">
        <f>E67/$N$3</f>
        <v>6013.65625</v>
      </c>
      <c r="K67" s="108">
        <f>J67*(1+$N$4)</f>
        <v>6314.3390625000002</v>
      </c>
    </row>
    <row r="68" spans="2:11" s="8" customFormat="1" ht="37.5" customHeight="1" x14ac:dyDescent="0.35">
      <c r="B68" s="37" t="s">
        <v>1189</v>
      </c>
      <c r="C68" s="34" t="s">
        <v>1190</v>
      </c>
      <c r="D68" s="53">
        <v>33914760</v>
      </c>
      <c r="E68" s="138">
        <f>G68*$N$2</f>
        <v>53913.9375</v>
      </c>
      <c r="F68" s="140">
        <v>0.4</v>
      </c>
      <c r="G68" s="68">
        <v>7256.25</v>
      </c>
      <c r="I68" s="104">
        <f>E68/$N$1</f>
        <v>6269.0625</v>
      </c>
      <c r="J68" s="109">
        <f>E68/$N$3</f>
        <v>8985.65625</v>
      </c>
      <c r="K68" s="108">
        <f>J68*(1+$N$4)</f>
        <v>9434.9390624999996</v>
      </c>
    </row>
    <row r="69" spans="2:11" s="8" customFormat="1" ht="37.5" customHeight="1" x14ac:dyDescent="0.35">
      <c r="B69" s="37" t="s">
        <v>1191</v>
      </c>
      <c r="C69" s="34" t="s">
        <v>1192</v>
      </c>
      <c r="D69" s="53">
        <v>33914770</v>
      </c>
      <c r="E69" s="138">
        <f>G69*$N$2</f>
        <v>70074.1875</v>
      </c>
      <c r="F69" s="140">
        <v>0.4</v>
      </c>
      <c r="G69" s="68">
        <v>9431.25</v>
      </c>
      <c r="I69" s="104">
        <f>E69/$N$1</f>
        <v>8148.1613372093025</v>
      </c>
      <c r="J69" s="109">
        <f>E69/$N$3</f>
        <v>11679.03125</v>
      </c>
      <c r="K69" s="108">
        <f>J69*(1+$N$4)</f>
        <v>12262.9828125</v>
      </c>
    </row>
    <row r="70" spans="2:11" s="8" customFormat="1" ht="37.5" customHeight="1" thickBot="1" x14ac:dyDescent="0.4">
      <c r="B70" s="38" t="s">
        <v>1193</v>
      </c>
      <c r="C70" s="39" t="s">
        <v>1194</v>
      </c>
      <c r="D70" s="54">
        <v>33914790</v>
      </c>
      <c r="E70" s="149" t="s">
        <v>1195</v>
      </c>
      <c r="F70" s="143">
        <v>0.4</v>
      </c>
      <c r="G70" s="69" t="s">
        <v>1195</v>
      </c>
      <c r="I70" s="105" t="s">
        <v>1195</v>
      </c>
      <c r="J70" s="110" t="s">
        <v>1195</v>
      </c>
      <c r="K70" s="111" t="s">
        <v>1195</v>
      </c>
    </row>
    <row r="71" spans="2:11" s="8" customFormat="1" ht="37.5" customHeight="1" x14ac:dyDescent="0.35">
      <c r="B71" s="27"/>
      <c r="C71" s="156" t="s">
        <v>1196</v>
      </c>
      <c r="D71" s="52"/>
      <c r="E71" s="52"/>
      <c r="F71" s="52"/>
      <c r="G71" s="52"/>
      <c r="I71" s="27"/>
      <c r="J71" s="52"/>
      <c r="K71" s="91"/>
    </row>
    <row r="72" spans="2:11" s="8" customFormat="1" ht="37.5" customHeight="1" x14ac:dyDescent="0.35">
      <c r="B72" s="37" t="s">
        <v>1197</v>
      </c>
      <c r="C72" s="34" t="s">
        <v>1198</v>
      </c>
      <c r="D72" s="53">
        <v>33912461</v>
      </c>
      <c r="E72" s="138">
        <f t="shared" ref="E72:E80" si="8">G72*$N$2</f>
        <v>288</v>
      </c>
      <c r="F72" s="140">
        <v>0.4</v>
      </c>
      <c r="G72" s="68">
        <v>38.761776581426652</v>
      </c>
      <c r="I72" s="104">
        <f t="shared" ref="I72:I80" si="9">E72/$N$1</f>
        <v>33.488372093023258</v>
      </c>
      <c r="J72" s="109">
        <f t="shared" ref="J72:J80" si="10">E72/$N$3</f>
        <v>48</v>
      </c>
      <c r="K72" s="108">
        <f t="shared" ref="K72:K80" si="11">J72*(1+$N$4)</f>
        <v>50.400000000000006</v>
      </c>
    </row>
    <row r="73" spans="2:11" s="8" customFormat="1" ht="37.5" customHeight="1" x14ac:dyDescent="0.35">
      <c r="B73" s="37" t="s">
        <v>1199</v>
      </c>
      <c r="C73" s="34" t="s">
        <v>1200</v>
      </c>
      <c r="D73" s="53">
        <v>33912462</v>
      </c>
      <c r="E73" s="138">
        <f t="shared" si="8"/>
        <v>216</v>
      </c>
      <c r="F73" s="140">
        <v>0.4</v>
      </c>
      <c r="G73" s="68">
        <v>29.071332436069987</v>
      </c>
      <c r="I73" s="104">
        <f t="shared" si="9"/>
        <v>25.116279069767444</v>
      </c>
      <c r="J73" s="109">
        <f t="shared" si="10"/>
        <v>36</v>
      </c>
      <c r="K73" s="108">
        <f t="shared" si="11"/>
        <v>37.800000000000004</v>
      </c>
    </row>
    <row r="74" spans="2:11" s="8" customFormat="1" ht="37.5" customHeight="1" x14ac:dyDescent="0.35">
      <c r="B74" s="37" t="s">
        <v>1201</v>
      </c>
      <c r="C74" s="34" t="s">
        <v>1202</v>
      </c>
      <c r="D74" s="53">
        <v>33912463</v>
      </c>
      <c r="E74" s="138">
        <f t="shared" si="8"/>
        <v>143.99999999999997</v>
      </c>
      <c r="F74" s="140">
        <v>0.4</v>
      </c>
      <c r="G74" s="68">
        <v>19.380888290713322</v>
      </c>
      <c r="I74" s="104">
        <f t="shared" si="9"/>
        <v>16.744186046511626</v>
      </c>
      <c r="J74" s="109">
        <f t="shared" si="10"/>
        <v>23.999999999999996</v>
      </c>
      <c r="K74" s="108">
        <f t="shared" si="11"/>
        <v>25.199999999999996</v>
      </c>
    </row>
    <row r="75" spans="2:11" s="8" customFormat="1" ht="37.5" customHeight="1" x14ac:dyDescent="0.35">
      <c r="B75" s="37" t="s">
        <v>1203</v>
      </c>
      <c r="C75" s="34" t="s">
        <v>1204</v>
      </c>
      <c r="D75" s="53">
        <v>33912464</v>
      </c>
      <c r="E75" s="138">
        <f t="shared" si="8"/>
        <v>120</v>
      </c>
      <c r="F75" s="140">
        <v>0.4</v>
      </c>
      <c r="G75" s="68">
        <v>16.150740242261104</v>
      </c>
      <c r="I75" s="104">
        <f t="shared" si="9"/>
        <v>13.953488372093023</v>
      </c>
      <c r="J75" s="109">
        <f t="shared" si="10"/>
        <v>20</v>
      </c>
      <c r="K75" s="108">
        <f t="shared" si="11"/>
        <v>21</v>
      </c>
    </row>
    <row r="76" spans="2:11" s="8" customFormat="1" ht="37.5" customHeight="1" x14ac:dyDescent="0.35">
      <c r="B76" s="37" t="s">
        <v>1205</v>
      </c>
      <c r="C76" s="34" t="s">
        <v>1206</v>
      </c>
      <c r="D76" s="53">
        <v>33912465</v>
      </c>
      <c r="E76" s="138">
        <f t="shared" si="8"/>
        <v>90</v>
      </c>
      <c r="F76" s="140">
        <v>0.4</v>
      </c>
      <c r="G76" s="68">
        <v>12.113055181695827</v>
      </c>
      <c r="I76" s="104">
        <f t="shared" si="9"/>
        <v>10.465116279069768</v>
      </c>
      <c r="J76" s="109">
        <f t="shared" si="10"/>
        <v>15</v>
      </c>
      <c r="K76" s="108">
        <f t="shared" si="11"/>
        <v>15.75</v>
      </c>
    </row>
    <row r="77" spans="2:11" s="8" customFormat="1" ht="37.5" customHeight="1" x14ac:dyDescent="0.35">
      <c r="B77" s="37" t="s">
        <v>1207</v>
      </c>
      <c r="C77" s="34" t="s">
        <v>1208</v>
      </c>
      <c r="D77" s="53">
        <v>33912466</v>
      </c>
      <c r="E77" s="138">
        <f t="shared" si="8"/>
        <v>71.999999999999986</v>
      </c>
      <c r="F77" s="140">
        <v>1.4</v>
      </c>
      <c r="G77" s="68">
        <v>9.6904441453566612</v>
      </c>
      <c r="I77" s="104">
        <f t="shared" si="9"/>
        <v>8.3720930232558128</v>
      </c>
      <c r="J77" s="109">
        <f t="shared" si="10"/>
        <v>11.999999999999998</v>
      </c>
      <c r="K77" s="108">
        <f t="shared" si="11"/>
        <v>12.599999999999998</v>
      </c>
    </row>
    <row r="78" spans="2:11" s="8" customFormat="1" ht="37.5" customHeight="1" x14ac:dyDescent="0.35">
      <c r="B78" s="37" t="s">
        <v>1209</v>
      </c>
      <c r="C78" s="34" t="s">
        <v>1210</v>
      </c>
      <c r="D78" s="53">
        <v>33912467</v>
      </c>
      <c r="E78" s="138">
        <f t="shared" si="8"/>
        <v>72</v>
      </c>
      <c r="F78" s="140">
        <v>2.4</v>
      </c>
      <c r="G78" s="68">
        <v>9.690444145356663</v>
      </c>
      <c r="I78" s="104">
        <f t="shared" si="9"/>
        <v>8.3720930232558146</v>
      </c>
      <c r="J78" s="109">
        <f t="shared" si="10"/>
        <v>12</v>
      </c>
      <c r="K78" s="108">
        <f t="shared" si="11"/>
        <v>12.600000000000001</v>
      </c>
    </row>
    <row r="79" spans="2:11" s="8" customFormat="1" ht="37.5" customHeight="1" x14ac:dyDescent="0.35">
      <c r="B79" s="37" t="s">
        <v>1211</v>
      </c>
      <c r="C79" s="34" t="s">
        <v>1212</v>
      </c>
      <c r="D79" s="53">
        <v>33912468</v>
      </c>
      <c r="E79" s="138">
        <f t="shared" si="8"/>
        <v>54</v>
      </c>
      <c r="F79" s="140">
        <v>3.4</v>
      </c>
      <c r="G79" s="68">
        <v>7.2678331090174968</v>
      </c>
      <c r="I79" s="104">
        <f t="shared" si="9"/>
        <v>6.279069767441861</v>
      </c>
      <c r="J79" s="109">
        <f t="shared" si="10"/>
        <v>9</v>
      </c>
      <c r="K79" s="108">
        <f t="shared" si="11"/>
        <v>9.4500000000000011</v>
      </c>
    </row>
    <row r="80" spans="2:11" s="8" customFormat="1" ht="37.5" customHeight="1" x14ac:dyDescent="0.35">
      <c r="B80" s="37" t="s">
        <v>1213</v>
      </c>
      <c r="C80" s="34" t="s">
        <v>1214</v>
      </c>
      <c r="D80" s="53">
        <v>33912469</v>
      </c>
      <c r="E80" s="138">
        <f t="shared" si="8"/>
        <v>21.6</v>
      </c>
      <c r="F80" s="140">
        <v>4.4000000000000004</v>
      </c>
      <c r="G80" s="68">
        <v>2.907133243606999</v>
      </c>
      <c r="I80" s="104">
        <f t="shared" si="9"/>
        <v>2.5116279069767447</v>
      </c>
      <c r="J80" s="109">
        <f t="shared" si="10"/>
        <v>3.6</v>
      </c>
      <c r="K80" s="108">
        <f t="shared" si="11"/>
        <v>3.7800000000000002</v>
      </c>
    </row>
    <row r="81" spans="2:11" s="8" customFormat="1" ht="37.5" customHeight="1" x14ac:dyDescent="0.35">
      <c r="B81" s="37" t="s">
        <v>1215</v>
      </c>
      <c r="C81" s="34" t="s">
        <v>1216</v>
      </c>
      <c r="D81" s="53">
        <v>33912470</v>
      </c>
      <c r="E81" s="138" t="s">
        <v>1195</v>
      </c>
      <c r="F81" s="140">
        <v>5.4</v>
      </c>
      <c r="G81" s="68" t="s">
        <v>1195</v>
      </c>
      <c r="I81" s="104" t="s">
        <v>1195</v>
      </c>
      <c r="J81" s="109" t="s">
        <v>1195</v>
      </c>
      <c r="K81" s="108" t="s">
        <v>1195</v>
      </c>
    </row>
    <row r="82" spans="2:11" s="8" customFormat="1" ht="15" customHeight="1" thickBot="1" x14ac:dyDescent="0.4">
      <c r="B82" s="38"/>
      <c r="C82" s="26"/>
      <c r="D82" s="122"/>
      <c r="E82" s="149"/>
      <c r="F82" s="143"/>
      <c r="G82" s="69"/>
      <c r="I82" s="105"/>
      <c r="J82" s="110"/>
      <c r="K82" s="111"/>
    </row>
    <row r="83" spans="2:11" s="8" customFormat="1" ht="37.5" customHeight="1" x14ac:dyDescent="0.35">
      <c r="C83" s="12"/>
      <c r="D83" s="62"/>
      <c r="G83" s="76"/>
      <c r="J83" s="62"/>
      <c r="K83" s="90"/>
    </row>
    <row r="84" spans="2:11" s="8" customFormat="1" ht="37.5" customHeight="1" x14ac:dyDescent="0.35">
      <c r="C84" s="12"/>
      <c r="D84" s="62"/>
      <c r="G84" s="76"/>
      <c r="J84" s="62"/>
      <c r="K84" s="90"/>
    </row>
    <row r="85" spans="2:11" s="8" customFormat="1" ht="37.5" customHeight="1" x14ac:dyDescent="0.35">
      <c r="C85" s="12"/>
      <c r="D85" s="62"/>
      <c r="G85" s="76"/>
      <c r="J85" s="62"/>
      <c r="K85" s="90"/>
    </row>
    <row r="86" spans="2:11" s="8" customFormat="1" ht="37.5" customHeight="1" x14ac:dyDescent="0.35">
      <c r="C86" s="12"/>
      <c r="D86" s="62"/>
      <c r="G86" s="76"/>
      <c r="J86" s="62"/>
      <c r="K86" s="90">
        <v>75</v>
      </c>
    </row>
    <row r="87" spans="2:11" s="8" customFormat="1" ht="37.5" customHeight="1" x14ac:dyDescent="0.35">
      <c r="C87" s="12"/>
      <c r="D87" s="62"/>
      <c r="G87" s="76"/>
      <c r="J87" s="62"/>
      <c r="K87" s="90">
        <v>75</v>
      </c>
    </row>
    <row r="88" spans="2:11" s="8" customFormat="1" ht="37.5" customHeight="1" x14ac:dyDescent="0.35">
      <c r="C88" s="12"/>
      <c r="D88" s="62"/>
      <c r="G88" s="76"/>
      <c r="J88" s="62"/>
      <c r="K88" s="90">
        <v>75</v>
      </c>
    </row>
    <row r="89" spans="2:11" s="8" customFormat="1" ht="37.5" customHeight="1" x14ac:dyDescent="0.35">
      <c r="C89" s="12"/>
      <c r="D89" s="62"/>
      <c r="G89" s="76"/>
      <c r="J89" s="62"/>
      <c r="K89" s="90">
        <v>75</v>
      </c>
    </row>
    <row r="90" spans="2:11" s="8" customFormat="1" ht="37.5" customHeight="1" x14ac:dyDescent="0.35">
      <c r="C90" s="12"/>
      <c r="D90" s="62"/>
      <c r="G90" s="76"/>
      <c r="J90" s="62"/>
      <c r="K90" s="76"/>
    </row>
    <row r="91" spans="2:11" s="8" customFormat="1" ht="37.5" customHeight="1" x14ac:dyDescent="0.35">
      <c r="C91" s="12"/>
      <c r="D91" s="62"/>
      <c r="G91" s="76"/>
      <c r="J91" s="62"/>
      <c r="K91" s="76"/>
    </row>
    <row r="92" spans="2:11" s="8" customFormat="1" ht="37.5" customHeight="1" x14ac:dyDescent="0.35">
      <c r="C92" s="12"/>
      <c r="D92" s="62"/>
      <c r="G92" s="76"/>
      <c r="J92" s="62"/>
      <c r="K92" s="76"/>
    </row>
    <row r="93" spans="2:11" s="8" customFormat="1" ht="37.5" customHeight="1" x14ac:dyDescent="0.35">
      <c r="C93" s="12"/>
      <c r="D93" s="62"/>
      <c r="G93" s="76"/>
      <c r="J93" s="62"/>
      <c r="K93" s="76"/>
    </row>
    <row r="94" spans="2:11" s="8" customFormat="1" ht="37.5" customHeight="1" x14ac:dyDescent="0.35">
      <c r="C94" s="12"/>
      <c r="D94" s="62"/>
      <c r="G94" s="76"/>
      <c r="J94" s="62"/>
      <c r="K94" s="76"/>
    </row>
    <row r="95" spans="2:11" s="8" customFormat="1" ht="37.5" customHeight="1" x14ac:dyDescent="0.35">
      <c r="C95" s="12"/>
      <c r="D95" s="62"/>
      <c r="G95" s="76"/>
      <c r="J95" s="62"/>
      <c r="K95" s="76"/>
    </row>
    <row r="96" spans="2:11" s="8" customFormat="1" ht="37.5" customHeight="1" x14ac:dyDescent="0.35">
      <c r="C96" s="12"/>
      <c r="D96" s="62"/>
      <c r="G96" s="76"/>
      <c r="J96" s="62"/>
      <c r="K96" s="76"/>
    </row>
    <row r="97" spans="3:14" s="8" customFormat="1" ht="37.5" customHeight="1" x14ac:dyDescent="0.35">
      <c r="C97" s="12"/>
      <c r="D97" s="62"/>
      <c r="G97" s="76"/>
      <c r="J97" s="62"/>
      <c r="K97" s="76"/>
    </row>
    <row r="98" spans="3:14" s="8" customFormat="1" ht="37.5" customHeight="1" x14ac:dyDescent="0.35">
      <c r="C98" s="12"/>
      <c r="D98" s="62"/>
      <c r="G98" s="76"/>
      <c r="J98" s="62"/>
      <c r="K98" s="76"/>
    </row>
    <row r="99" spans="3:14" s="8" customFormat="1" ht="37.5" customHeight="1" x14ac:dyDescent="0.35">
      <c r="C99" s="12"/>
      <c r="D99" s="62"/>
      <c r="G99" s="76"/>
      <c r="J99" s="62"/>
      <c r="K99" s="76"/>
    </row>
    <row r="100" spans="3:14" s="8" customFormat="1" ht="37.5" customHeight="1" x14ac:dyDescent="0.35">
      <c r="C100" s="12"/>
      <c r="D100" s="62"/>
      <c r="G100" s="76"/>
      <c r="J100" s="62"/>
      <c r="K100" s="76"/>
    </row>
    <row r="101" spans="3:14" s="8" customFormat="1" ht="37.5" customHeight="1" x14ac:dyDescent="0.35">
      <c r="C101" s="12"/>
      <c r="D101" s="62"/>
      <c r="G101" s="76"/>
      <c r="J101" s="62"/>
      <c r="K101" s="76"/>
    </row>
    <row r="102" spans="3:14" s="8" customFormat="1" ht="37.5" customHeight="1" x14ac:dyDescent="0.35">
      <c r="C102" s="12"/>
      <c r="D102" s="62"/>
      <c r="G102" s="76"/>
      <c r="I102" s="17"/>
      <c r="J102" s="63"/>
      <c r="K102" s="77"/>
      <c r="L102" s="17"/>
      <c r="M102" s="17"/>
      <c r="N102" s="17"/>
    </row>
    <row r="103" spans="3:14" x14ac:dyDescent="0.35">
      <c r="I103" s="8"/>
      <c r="K103" s="76"/>
      <c r="L103" s="8"/>
      <c r="M103" s="8"/>
      <c r="N103" s="8"/>
    </row>
    <row r="104" spans="3:14" x14ac:dyDescent="0.35">
      <c r="I104" s="8"/>
      <c r="K104" s="76"/>
      <c r="L104" s="8"/>
      <c r="M104" s="8"/>
      <c r="N104" s="8"/>
    </row>
    <row r="105" spans="3:14" x14ac:dyDescent="0.35">
      <c r="I105" s="8"/>
      <c r="K105" s="76"/>
      <c r="L105" s="8"/>
      <c r="M105" s="8"/>
      <c r="N105" s="8"/>
    </row>
    <row r="106" spans="3:14" x14ac:dyDescent="0.35">
      <c r="I106" s="8"/>
      <c r="K106" s="76"/>
      <c r="L106" s="8"/>
      <c r="M106" s="8"/>
      <c r="N106" s="8"/>
    </row>
    <row r="107" spans="3:14" x14ac:dyDescent="0.35">
      <c r="I107" s="8"/>
      <c r="K107" s="76"/>
      <c r="L107" s="8"/>
      <c r="M107" s="8"/>
      <c r="N107" s="8"/>
    </row>
    <row r="108" spans="3:14" x14ac:dyDescent="0.35">
      <c r="I108" s="8"/>
      <c r="K108" s="76"/>
      <c r="L108" s="8"/>
      <c r="M108" s="8"/>
      <c r="N108" s="8"/>
    </row>
    <row r="109" spans="3:14" x14ac:dyDescent="0.35">
      <c r="I109" s="8"/>
      <c r="K109" s="76"/>
      <c r="L109" s="8"/>
      <c r="M109" s="8"/>
      <c r="N109" s="8"/>
    </row>
    <row r="110" spans="3:14" x14ac:dyDescent="0.35">
      <c r="I110" s="8"/>
      <c r="K110" s="76"/>
      <c r="L110" s="8"/>
      <c r="M110" s="8"/>
      <c r="N110" s="8"/>
    </row>
    <row r="111" spans="3:14" x14ac:dyDescent="0.35">
      <c r="I111" s="8"/>
      <c r="K111" s="76"/>
      <c r="L111" s="8"/>
      <c r="M111" s="8"/>
      <c r="N111" s="8"/>
    </row>
    <row r="112" spans="3:14" x14ac:dyDescent="0.35">
      <c r="I112" s="8"/>
      <c r="K112" s="76"/>
      <c r="L112" s="8"/>
      <c r="M112" s="8"/>
      <c r="N112" s="8"/>
    </row>
    <row r="113" spans="9:14" x14ac:dyDescent="0.35">
      <c r="I113" s="8"/>
      <c r="K113" s="76"/>
      <c r="L113" s="8"/>
      <c r="M113" s="8"/>
      <c r="N113" s="8"/>
    </row>
    <row r="114" spans="9:14" x14ac:dyDescent="0.35">
      <c r="I114" s="8"/>
      <c r="K114" s="76"/>
      <c r="L114" s="8"/>
      <c r="M114" s="8"/>
      <c r="N114" s="8"/>
    </row>
    <row r="115" spans="9:14" x14ac:dyDescent="0.35">
      <c r="I115" s="8"/>
      <c r="K115" s="76"/>
      <c r="L115" s="8"/>
      <c r="M115" s="8"/>
      <c r="N115" s="8"/>
    </row>
    <row r="116" spans="9:14" x14ac:dyDescent="0.35">
      <c r="I116" s="8"/>
      <c r="K116" s="76"/>
      <c r="L116" s="8"/>
      <c r="M116" s="8"/>
      <c r="N116" s="8"/>
    </row>
    <row r="117" spans="9:14" x14ac:dyDescent="0.35">
      <c r="I117" s="8"/>
      <c r="K117" s="76"/>
      <c r="L117" s="8"/>
      <c r="M117" s="8"/>
      <c r="N117" s="8"/>
    </row>
    <row r="118" spans="9:14" x14ac:dyDescent="0.35">
      <c r="I118" s="8"/>
      <c r="K118" s="76"/>
      <c r="L118" s="8"/>
      <c r="M118" s="8"/>
      <c r="N118" s="8"/>
    </row>
    <row r="119" spans="9:14" x14ac:dyDescent="0.35">
      <c r="I119" s="8"/>
      <c r="K119" s="76"/>
      <c r="L119" s="8"/>
      <c r="M119" s="8"/>
      <c r="N119" s="8"/>
    </row>
    <row r="120" spans="9:14" x14ac:dyDescent="0.35">
      <c r="I120" s="8"/>
      <c r="K120" s="76"/>
      <c r="L120" s="8"/>
      <c r="M120" s="8"/>
      <c r="N120" s="8"/>
    </row>
    <row r="121" spans="9:14" x14ac:dyDescent="0.35">
      <c r="I121" s="8"/>
      <c r="K121" s="76"/>
      <c r="L121" s="8"/>
      <c r="M121" s="8"/>
      <c r="N121" s="8"/>
    </row>
    <row r="122" spans="9:14" x14ac:dyDescent="0.35">
      <c r="I122" s="8"/>
      <c r="K122" s="76"/>
      <c r="L122" s="8"/>
      <c r="M122" s="8"/>
      <c r="N122" s="8"/>
    </row>
    <row r="123" spans="9:14" x14ac:dyDescent="0.35">
      <c r="I123" s="8"/>
      <c r="K123" s="76"/>
      <c r="L123" s="8"/>
      <c r="M123" s="8"/>
      <c r="N123" s="8"/>
    </row>
    <row r="124" spans="9:14" x14ac:dyDescent="0.35">
      <c r="I124" s="8"/>
      <c r="K124" s="76"/>
      <c r="L124" s="8"/>
      <c r="M124" s="8"/>
      <c r="N124" s="8"/>
    </row>
    <row r="125" spans="9:14" x14ac:dyDescent="0.35">
      <c r="I125" s="8"/>
      <c r="K125" s="76"/>
      <c r="L125" s="8"/>
      <c r="M125" s="8"/>
      <c r="N125" s="8"/>
    </row>
    <row r="126" spans="9:14" x14ac:dyDescent="0.35">
      <c r="I126" s="8"/>
      <c r="K126" s="76"/>
      <c r="L126" s="8"/>
      <c r="M126" s="8"/>
      <c r="N126" s="8"/>
    </row>
    <row r="127" spans="9:14" x14ac:dyDescent="0.35">
      <c r="I127" s="8"/>
      <c r="K127" s="76"/>
      <c r="L127" s="8"/>
      <c r="M127" s="8"/>
      <c r="N127" s="8"/>
    </row>
    <row r="128" spans="9:14" x14ac:dyDescent="0.35">
      <c r="I128" s="8"/>
      <c r="K128" s="76"/>
      <c r="L128" s="8"/>
      <c r="M128" s="8"/>
      <c r="N128" s="8"/>
    </row>
    <row r="129" spans="9:14" x14ac:dyDescent="0.35">
      <c r="I129" s="8"/>
      <c r="K129" s="76"/>
      <c r="L129" s="8"/>
      <c r="M129" s="8"/>
      <c r="N129" s="8"/>
    </row>
    <row r="130" spans="9:14" x14ac:dyDescent="0.35">
      <c r="I130" s="8"/>
      <c r="K130" s="76"/>
      <c r="L130" s="8"/>
      <c r="M130" s="8"/>
      <c r="N130" s="8"/>
    </row>
    <row r="131" spans="9:14" x14ac:dyDescent="0.35">
      <c r="I131" s="8"/>
      <c r="K131" s="76"/>
      <c r="L131" s="8"/>
      <c r="M131" s="8"/>
      <c r="N131" s="8"/>
    </row>
    <row r="132" spans="9:14" x14ac:dyDescent="0.35">
      <c r="I132" s="8"/>
      <c r="K132" s="76"/>
      <c r="L132" s="8"/>
      <c r="M132" s="8"/>
      <c r="N132" s="8"/>
    </row>
  </sheetData>
  <phoneticPr fontId="10" type="noConversion"/>
  <dataValidations count="1">
    <dataValidation type="list" allowBlank="1" showInputMessage="1" showErrorMessage="1" prompt="Please select the Price list you require from the list" sqref="D4:E4" xr:uid="{1A876193-0D31-5343-AD86-812EF456533A}">
      <formula1>q</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6A84-4F49-0543-84F1-5AE3CEA488F4}">
  <dimension ref="A1:Y199"/>
  <sheetViews>
    <sheetView zoomScale="80" zoomScaleNormal="80" workbookViewId="0">
      <selection activeCell="B58" sqref="A58:XFD58"/>
    </sheetView>
  </sheetViews>
  <sheetFormatPr defaultColWidth="11" defaultRowHeight="15.5" x14ac:dyDescent="0.35"/>
  <cols>
    <col min="1" max="1" width="4.5" style="1007" customWidth="1"/>
    <col min="2" max="2" width="96.9140625" style="13" customWidth="1"/>
    <col min="3" max="3" width="17.5" style="7" customWidth="1"/>
    <col min="4" max="4" width="10.6640625" bestFit="1" customWidth="1"/>
    <col min="5" max="5" width="11.1640625" style="85" bestFit="1" customWidth="1"/>
    <col min="6" max="6" width="8.08203125" style="78" bestFit="1" customWidth="1"/>
    <col min="7" max="7" width="7.5" style="97" bestFit="1" customWidth="1"/>
    <col min="8" max="8" width="11.1640625" style="23" bestFit="1" customWidth="1"/>
    <col min="9" max="9" width="10.1640625" bestFit="1" customWidth="1"/>
    <col min="10" max="10" width="12.5" bestFit="1" customWidth="1"/>
    <col min="11" max="11" width="4.1640625" style="1008" customWidth="1"/>
    <col min="12" max="12" width="31.58203125" style="13" customWidth="1"/>
    <col min="13" max="13" width="3.5" customWidth="1"/>
    <col min="14" max="22" width="11.58203125" customWidth="1"/>
  </cols>
  <sheetData>
    <row r="1" spans="1:22" ht="21" x14ac:dyDescent="0.5">
      <c r="B1" s="685" t="s">
        <v>250</v>
      </c>
      <c r="C1" s="1010"/>
      <c r="D1" s="1010"/>
      <c r="E1" s="1010"/>
      <c r="F1" s="1008"/>
      <c r="G1" s="1008"/>
      <c r="H1" s="1008"/>
      <c r="I1" s="1008"/>
      <c r="J1" s="1008"/>
      <c r="L1" s="1008"/>
      <c r="M1" s="64"/>
      <c r="N1" s="64"/>
    </row>
    <row r="2" spans="1:22" ht="21" x14ac:dyDescent="0.5">
      <c r="B2" s="389" t="s">
        <v>1217</v>
      </c>
      <c r="C2" s="1010"/>
      <c r="D2" s="1010"/>
      <c r="E2" s="1010"/>
      <c r="F2" s="1008"/>
      <c r="G2" s="1008"/>
      <c r="H2" s="1008"/>
      <c r="I2" s="1008"/>
      <c r="J2" s="1008"/>
      <c r="L2" s="1008"/>
      <c r="M2" s="64"/>
      <c r="N2" s="64"/>
    </row>
    <row r="3" spans="1:22" ht="21" x14ac:dyDescent="0.35">
      <c r="B3" s="697" t="s">
        <v>1218</v>
      </c>
      <c r="C3" s="1010"/>
      <c r="D3" s="1010"/>
      <c r="E3" s="1010"/>
      <c r="F3" s="1008"/>
      <c r="G3" s="1008"/>
      <c r="H3" s="1008"/>
      <c r="I3" s="1008"/>
      <c r="J3" s="1008"/>
      <c r="L3" s="1008"/>
      <c r="M3" s="64"/>
      <c r="N3" s="64"/>
    </row>
    <row r="4" spans="1:22" ht="21" x14ac:dyDescent="0.5">
      <c r="B4" s="686" t="str">
        <f>'EMSuite Purchase'!$B$3</f>
        <v>Monitoring Pricing Ver. 13</v>
      </c>
      <c r="C4" s="1010"/>
      <c r="D4" s="1010"/>
      <c r="E4" s="1010"/>
      <c r="F4" s="358" t="s">
        <v>4</v>
      </c>
      <c r="G4" s="358" t="s">
        <v>5</v>
      </c>
      <c r="H4" s="358" t="s">
        <v>253</v>
      </c>
      <c r="I4" s="358" t="s">
        <v>7</v>
      </c>
      <c r="J4" s="358" t="s">
        <v>8</v>
      </c>
      <c r="L4" s="1008"/>
      <c r="M4" s="864"/>
      <c r="N4" s="864"/>
    </row>
    <row r="5" spans="1:22" ht="21" customHeight="1" x14ac:dyDescent="0.45">
      <c r="B5" s="843" t="str">
        <f>'EMSuite Purchase'!$B$4</f>
        <v>Effective from June 2026 to December 31st 2026</v>
      </c>
      <c r="C5" s="1010"/>
      <c r="D5" s="1010"/>
      <c r="E5" s="1010"/>
      <c r="F5" s="696">
        <f>'Version Control'!$D$4</f>
        <v>7.43</v>
      </c>
      <c r="G5" s="696">
        <f>'Version Control'!$E$4</f>
        <v>8.6</v>
      </c>
      <c r="H5" s="696">
        <f>'Version Control'!$F$4</f>
        <v>6</v>
      </c>
      <c r="I5" s="696">
        <f>'Version Control'!$G$4</f>
        <v>7.7</v>
      </c>
      <c r="J5" s="696">
        <f>'Version Control'!$H$4</f>
        <v>5.5</v>
      </c>
      <c r="L5" s="1009"/>
      <c r="M5" s="864"/>
      <c r="N5" s="864"/>
    </row>
    <row r="6" spans="1:22" ht="42" x14ac:dyDescent="0.35">
      <c r="B6" s="880" t="s">
        <v>12</v>
      </c>
      <c r="C6" s="881" t="s">
        <v>464</v>
      </c>
      <c r="D6" s="880" t="s">
        <v>14</v>
      </c>
      <c r="E6" s="881" t="s">
        <v>15</v>
      </c>
      <c r="F6" s="807" t="s">
        <v>357</v>
      </c>
      <c r="G6" s="880" t="s">
        <v>17</v>
      </c>
      <c r="H6" s="881" t="s">
        <v>1219</v>
      </c>
      <c r="I6" s="387" t="s">
        <v>19</v>
      </c>
      <c r="J6" s="387" t="s">
        <v>20</v>
      </c>
      <c r="L6" s="619" t="s">
        <v>3</v>
      </c>
      <c r="M6" s="596"/>
      <c r="N6" s="615" t="s">
        <v>358</v>
      </c>
      <c r="P6" s="263"/>
      <c r="Q6" s="263"/>
      <c r="R6" s="264"/>
      <c r="S6" s="263"/>
      <c r="T6" s="263"/>
      <c r="U6" s="263"/>
      <c r="V6" s="263"/>
    </row>
    <row r="7" spans="1:22" ht="15" customHeight="1" x14ac:dyDescent="0.35">
      <c r="B7" s="863"/>
      <c r="C7" s="863"/>
      <c r="D7" s="863"/>
      <c r="E7" s="863"/>
      <c r="F7" s="863"/>
      <c r="G7" s="863"/>
      <c r="H7" s="863"/>
      <c r="I7" s="863"/>
      <c r="J7" s="863"/>
      <c r="L7" s="858"/>
      <c r="M7" s="596"/>
      <c r="N7" s="844"/>
      <c r="P7" s="263"/>
      <c r="Q7" s="263"/>
      <c r="R7" s="264"/>
      <c r="S7" s="263"/>
      <c r="T7" s="263"/>
      <c r="U7" s="263"/>
      <c r="V7" s="263"/>
    </row>
    <row r="8" spans="1:22" ht="31" x14ac:dyDescent="0.7">
      <c r="B8" s="882" t="s">
        <v>1220</v>
      </c>
      <c r="C8" s="883"/>
      <c r="D8" s="884"/>
      <c r="E8" s="883"/>
      <c r="F8" s="885"/>
      <c r="G8" s="886"/>
      <c r="H8" s="887"/>
      <c r="I8" s="888"/>
      <c r="J8" s="889"/>
      <c r="L8" s="859"/>
      <c r="M8" s="596"/>
      <c r="N8" s="844"/>
      <c r="P8" s="263"/>
      <c r="Q8" s="263"/>
      <c r="R8" s="264"/>
      <c r="S8" s="263"/>
      <c r="T8" s="263"/>
      <c r="U8" s="263"/>
      <c r="V8" s="263"/>
    </row>
    <row r="9" spans="1:22" ht="21" x14ac:dyDescent="0.35">
      <c r="B9" s="374" t="s">
        <v>1221</v>
      </c>
      <c r="C9" s="433"/>
      <c r="D9" s="381"/>
      <c r="E9" s="375"/>
      <c r="F9" s="624"/>
      <c r="G9" s="625"/>
      <c r="H9" s="626"/>
      <c r="I9" s="627"/>
      <c r="J9" s="628"/>
      <c r="L9" s="620"/>
      <c r="N9" s="8"/>
      <c r="O9" s="8"/>
      <c r="T9" s="8"/>
      <c r="U9" s="8"/>
      <c r="V9" s="8"/>
    </row>
    <row r="10" spans="1:22" s="8" customFormat="1" ht="15.65" customHeight="1" x14ac:dyDescent="0.35">
      <c r="A10" s="1007"/>
      <c r="B10" s="862" t="s">
        <v>1222</v>
      </c>
      <c r="C10" s="860"/>
      <c r="D10" s="860"/>
      <c r="E10" s="860"/>
      <c r="F10" s="860"/>
      <c r="G10" s="860"/>
      <c r="H10" s="860"/>
      <c r="I10" s="860"/>
      <c r="J10" s="861"/>
      <c r="K10" s="1008"/>
      <c r="L10" s="618"/>
      <c r="M10"/>
      <c r="N10" s="210"/>
      <c r="R10" s="128"/>
    </row>
    <row r="11" spans="1:22" s="8" customFormat="1" x14ac:dyDescent="0.35">
      <c r="A11" s="1007"/>
      <c r="B11" s="688" t="s">
        <v>1223</v>
      </c>
      <c r="C11" s="689"/>
      <c r="D11" s="689"/>
      <c r="E11" s="689"/>
      <c r="F11" s="689"/>
      <c r="G11" s="689"/>
      <c r="H11" s="689"/>
      <c r="I11" s="689"/>
      <c r="J11" s="690"/>
      <c r="K11" s="1008"/>
      <c r="L11" s="618"/>
      <c r="M11"/>
      <c r="N11" s="210"/>
      <c r="R11" s="128"/>
    </row>
    <row r="12" spans="1:22" x14ac:dyDescent="0.35">
      <c r="B12" s="351" t="s">
        <v>1224</v>
      </c>
      <c r="C12" s="622">
        <v>33078000</v>
      </c>
      <c r="D12" s="365">
        <v>617</v>
      </c>
      <c r="E12" s="214">
        <v>0.35</v>
      </c>
      <c r="F12" s="623">
        <f>D12/$F$5</f>
        <v>83.041722745625847</v>
      </c>
      <c r="G12" s="392">
        <f t="shared" ref="G12:G33" si="0">D12/$G$5</f>
        <v>71.744186046511629</v>
      </c>
      <c r="H12" s="277">
        <f t="shared" ref="H12:H33" si="1">D12/$H$5</f>
        <v>102.83333333333333</v>
      </c>
      <c r="I12" s="278">
        <f t="shared" ref="I12:I33" si="2">D12/$I$5</f>
        <v>80.129870129870127</v>
      </c>
      <c r="J12" s="399">
        <f t="shared" ref="J12:J33" si="3">D12/$J$5</f>
        <v>112.18181818181819</v>
      </c>
      <c r="L12" s="629"/>
      <c r="N12" s="210">
        <f t="shared" ref="N12:N33" si="4">LEN(B12)</f>
        <v>85</v>
      </c>
      <c r="O12" s="8"/>
      <c r="T12" s="8"/>
      <c r="U12" s="8"/>
      <c r="V12" s="8"/>
    </row>
    <row r="13" spans="1:22" x14ac:dyDescent="0.35">
      <c r="B13" s="285" t="s">
        <v>1225</v>
      </c>
      <c r="C13" s="280">
        <v>33078001</v>
      </c>
      <c r="D13" s="363">
        <v>617</v>
      </c>
      <c r="E13" s="214">
        <v>0.35</v>
      </c>
      <c r="F13" s="623">
        <f>D13/$F$5</f>
        <v>83.041722745625847</v>
      </c>
      <c r="G13" s="215">
        <f t="shared" si="0"/>
        <v>71.744186046511629</v>
      </c>
      <c r="H13" s="226">
        <f t="shared" si="1"/>
        <v>102.83333333333333</v>
      </c>
      <c r="I13" s="275">
        <f t="shared" si="2"/>
        <v>80.129870129870127</v>
      </c>
      <c r="J13" s="359">
        <f t="shared" si="3"/>
        <v>112.18181818181819</v>
      </c>
      <c r="L13" s="629"/>
      <c r="M13" s="128"/>
      <c r="N13" s="210">
        <f t="shared" si="4"/>
        <v>77</v>
      </c>
      <c r="O13" s="8"/>
      <c r="T13" s="8"/>
      <c r="U13" s="125"/>
      <c r="V13" s="8"/>
    </row>
    <row r="14" spans="1:22" x14ac:dyDescent="0.35">
      <c r="B14" s="337" t="s">
        <v>1226</v>
      </c>
      <c r="C14" s="280">
        <v>33078002</v>
      </c>
      <c r="D14" s="363">
        <v>617</v>
      </c>
      <c r="E14" s="225">
        <v>0.35</v>
      </c>
      <c r="F14" s="623">
        <f>D14/$F$5</f>
        <v>83.041722745625847</v>
      </c>
      <c r="G14" s="215">
        <f t="shared" si="0"/>
        <v>71.744186046511629</v>
      </c>
      <c r="H14" s="274">
        <f t="shared" si="1"/>
        <v>102.83333333333333</v>
      </c>
      <c r="I14" s="275">
        <f t="shared" si="2"/>
        <v>80.129870129870127</v>
      </c>
      <c r="J14" s="359">
        <f t="shared" si="3"/>
        <v>112.18181818181819</v>
      </c>
      <c r="L14" s="629"/>
      <c r="M14" s="128"/>
      <c r="N14" s="210">
        <f t="shared" si="4"/>
        <v>73</v>
      </c>
      <c r="O14" s="8"/>
      <c r="P14" s="8"/>
      <c r="Q14" s="8"/>
      <c r="R14" s="8"/>
      <c r="S14" s="8"/>
      <c r="T14" s="8"/>
      <c r="U14" s="8"/>
      <c r="V14" s="8"/>
    </row>
    <row r="15" spans="1:22" s="8" customFormat="1" x14ac:dyDescent="0.35">
      <c r="A15" s="1007"/>
      <c r="B15" s="688" t="s">
        <v>1067</v>
      </c>
      <c r="C15" s="689"/>
      <c r="D15" s="689"/>
      <c r="E15" s="689"/>
      <c r="F15" s="689"/>
      <c r="G15" s="689"/>
      <c r="H15" s="689"/>
      <c r="I15" s="689"/>
      <c r="J15" s="690"/>
      <c r="K15" s="1008"/>
      <c r="L15" s="618"/>
      <c r="M15"/>
      <c r="N15" s="210"/>
      <c r="R15" s="128"/>
    </row>
    <row r="16" spans="1:22" x14ac:dyDescent="0.35">
      <c r="B16" s="285" t="s">
        <v>1068</v>
      </c>
      <c r="C16" s="280">
        <v>33078003</v>
      </c>
      <c r="D16" s="363">
        <v>403</v>
      </c>
      <c r="E16" s="214">
        <v>0.35</v>
      </c>
      <c r="F16" s="441">
        <f>D16/$F$5</f>
        <v>54.239569313593542</v>
      </c>
      <c r="G16" s="215">
        <f t="shared" si="0"/>
        <v>46.860465116279073</v>
      </c>
      <c r="H16" s="226">
        <f t="shared" si="1"/>
        <v>67.166666666666671</v>
      </c>
      <c r="I16" s="275">
        <f t="shared" si="2"/>
        <v>52.337662337662337</v>
      </c>
      <c r="J16" s="359">
        <f t="shared" si="3"/>
        <v>73.272727272727266</v>
      </c>
      <c r="L16" s="629"/>
      <c r="M16" s="8"/>
      <c r="N16" s="210">
        <f t="shared" si="4"/>
        <v>61</v>
      </c>
      <c r="O16" s="8"/>
      <c r="P16" s="8"/>
      <c r="Q16" s="8"/>
      <c r="R16" s="8"/>
      <c r="S16" s="8"/>
      <c r="T16" s="8"/>
      <c r="U16" s="8"/>
      <c r="V16" s="8"/>
    </row>
    <row r="17" spans="1:25" x14ac:dyDescent="0.35">
      <c r="B17" s="285" t="s">
        <v>1069</v>
      </c>
      <c r="C17" s="280">
        <v>33078015</v>
      </c>
      <c r="D17" s="363">
        <v>193</v>
      </c>
      <c r="E17" s="214">
        <v>0.35</v>
      </c>
      <c r="F17" s="441">
        <f>D17/$F$5</f>
        <v>25.97577388963661</v>
      </c>
      <c r="G17" s="215">
        <f t="shared" si="0"/>
        <v>22.441860465116282</v>
      </c>
      <c r="H17" s="226">
        <f t="shared" si="1"/>
        <v>32.166666666666664</v>
      </c>
      <c r="I17" s="275">
        <f t="shared" si="2"/>
        <v>25.064935064935064</v>
      </c>
      <c r="J17" s="359">
        <f t="shared" si="3"/>
        <v>35.090909090909093</v>
      </c>
      <c r="L17" s="629"/>
      <c r="M17" s="8"/>
      <c r="N17" s="210"/>
      <c r="O17" s="8"/>
      <c r="P17" s="8"/>
      <c r="Q17" s="8"/>
      <c r="R17" s="8"/>
      <c r="S17" s="8"/>
      <c r="T17" s="8"/>
      <c r="U17" s="8"/>
      <c r="V17" s="8"/>
    </row>
    <row r="18" spans="1:25" x14ac:dyDescent="0.35">
      <c r="B18" s="285" t="s">
        <v>1227</v>
      </c>
      <c r="C18" s="280">
        <v>33078014</v>
      </c>
      <c r="D18" s="363">
        <v>403</v>
      </c>
      <c r="E18" s="214">
        <v>0.35</v>
      </c>
      <c r="F18" s="441">
        <f>D18/$F$5</f>
        <v>54.239569313593542</v>
      </c>
      <c r="G18" s="215">
        <f>D18/$G$5</f>
        <v>46.860465116279073</v>
      </c>
      <c r="H18" s="226">
        <f>D18/$H$5</f>
        <v>67.166666666666671</v>
      </c>
      <c r="I18" s="275">
        <f>D18/$I$5</f>
        <v>52.337662337662337</v>
      </c>
      <c r="J18" s="359">
        <f>D18/$J$5</f>
        <v>73.272727272727266</v>
      </c>
      <c r="L18" s="629"/>
      <c r="M18" s="8"/>
      <c r="N18" s="210">
        <f>LEN(B18)</f>
        <v>95</v>
      </c>
      <c r="O18" s="8"/>
      <c r="P18" s="8"/>
      <c r="Q18" s="8"/>
      <c r="R18" s="8"/>
      <c r="S18" s="8"/>
      <c r="T18" s="8"/>
      <c r="U18" s="8"/>
      <c r="V18" s="8"/>
    </row>
    <row r="19" spans="1:25" x14ac:dyDescent="0.35">
      <c r="B19" s="285" t="s">
        <v>1228</v>
      </c>
      <c r="C19" s="630">
        <v>33078012</v>
      </c>
      <c r="D19" s="363">
        <v>403</v>
      </c>
      <c r="E19" s="214">
        <v>0.35</v>
      </c>
      <c r="F19" s="441">
        <f>D19/$F$5</f>
        <v>54.239569313593542</v>
      </c>
      <c r="G19" s="215">
        <f t="shared" si="0"/>
        <v>46.860465116279073</v>
      </c>
      <c r="H19" s="226">
        <f t="shared" si="1"/>
        <v>67.166666666666671</v>
      </c>
      <c r="I19" s="275">
        <f t="shared" si="2"/>
        <v>52.337662337662337</v>
      </c>
      <c r="J19" s="359">
        <f t="shared" si="3"/>
        <v>73.272727272727266</v>
      </c>
      <c r="L19" s="364"/>
      <c r="M19" s="8"/>
      <c r="N19" s="210">
        <f t="shared" si="4"/>
        <v>98</v>
      </c>
      <c r="O19" s="8"/>
      <c r="P19" s="8"/>
      <c r="Q19" s="8"/>
      <c r="R19" s="8"/>
      <c r="S19" s="8"/>
      <c r="T19" s="8"/>
      <c r="U19" s="8"/>
      <c r="V19" s="8"/>
    </row>
    <row r="20" spans="1:25" s="8" customFormat="1" x14ac:dyDescent="0.35">
      <c r="A20" s="1007"/>
      <c r="B20" s="688" t="s">
        <v>1072</v>
      </c>
      <c r="C20" s="689"/>
      <c r="D20" s="689"/>
      <c r="E20" s="689"/>
      <c r="F20" s="689"/>
      <c r="G20" s="689"/>
      <c r="H20" s="689"/>
      <c r="I20" s="689"/>
      <c r="J20" s="690"/>
      <c r="K20" s="1008"/>
      <c r="L20" s="629"/>
      <c r="M20"/>
      <c r="N20" s="210"/>
      <c r="R20" s="128"/>
    </row>
    <row r="21" spans="1:25" x14ac:dyDescent="0.35">
      <c r="B21" s="285" t="s">
        <v>1229</v>
      </c>
      <c r="C21" s="280">
        <v>33078004</v>
      </c>
      <c r="D21" s="363">
        <v>1174</v>
      </c>
      <c r="E21" s="214">
        <v>0.35</v>
      </c>
      <c r="F21" s="441">
        <f>D21/$F$5</f>
        <v>158.00807537012113</v>
      </c>
      <c r="G21" s="215">
        <f t="shared" si="0"/>
        <v>136.51162790697674</v>
      </c>
      <c r="H21" s="226">
        <f t="shared" si="1"/>
        <v>195.66666666666666</v>
      </c>
      <c r="I21" s="275">
        <f t="shared" si="2"/>
        <v>152.46753246753246</v>
      </c>
      <c r="J21" s="359">
        <f t="shared" si="3"/>
        <v>213.45454545454547</v>
      </c>
      <c r="L21" s="629"/>
      <c r="M21" s="126"/>
      <c r="N21" s="210">
        <f t="shared" si="4"/>
        <v>82</v>
      </c>
      <c r="O21" s="8"/>
      <c r="P21" s="8"/>
      <c r="Q21" s="127"/>
      <c r="R21" s="126"/>
      <c r="S21" s="127"/>
      <c r="T21" s="8"/>
      <c r="U21" s="8"/>
      <c r="V21" s="126"/>
    </row>
    <row r="22" spans="1:25" x14ac:dyDescent="0.35">
      <c r="B22" s="311" t="s">
        <v>1230</v>
      </c>
      <c r="C22" s="280">
        <v>33078030</v>
      </c>
      <c r="D22" s="363">
        <v>1474</v>
      </c>
      <c r="E22" s="214">
        <v>0.35</v>
      </c>
      <c r="F22" s="441">
        <f>D22/$F$5</f>
        <v>198.38492597577391</v>
      </c>
      <c r="G22" s="215">
        <f t="shared" si="0"/>
        <v>171.3953488372093</v>
      </c>
      <c r="H22" s="226">
        <f t="shared" si="1"/>
        <v>245.66666666666666</v>
      </c>
      <c r="I22" s="275">
        <f>D22/$I$5</f>
        <v>191.42857142857142</v>
      </c>
      <c r="J22" s="359">
        <f t="shared" si="3"/>
        <v>268</v>
      </c>
      <c r="L22" s="629" t="s">
        <v>452</v>
      </c>
      <c r="M22" s="126"/>
      <c r="N22" s="210">
        <f t="shared" si="4"/>
        <v>84</v>
      </c>
      <c r="O22" s="8"/>
      <c r="P22" s="8"/>
      <c r="Q22" s="127"/>
      <c r="R22" s="126"/>
      <c r="S22" s="127"/>
      <c r="T22" s="8"/>
      <c r="U22" s="8"/>
      <c r="V22" s="126"/>
    </row>
    <row r="23" spans="1:25" x14ac:dyDescent="0.35">
      <c r="B23" s="285" t="s">
        <v>1231</v>
      </c>
      <c r="C23" s="280">
        <v>33078005</v>
      </c>
      <c r="D23" s="363">
        <v>1674</v>
      </c>
      <c r="E23" s="214">
        <v>0.35</v>
      </c>
      <c r="F23" s="441">
        <f>D23/$F$5</f>
        <v>225.30282637954241</v>
      </c>
      <c r="G23" s="215">
        <f t="shared" si="0"/>
        <v>194.65116279069767</v>
      </c>
      <c r="H23" s="226">
        <f t="shared" si="1"/>
        <v>279</v>
      </c>
      <c r="I23" s="275">
        <f t="shared" si="2"/>
        <v>217.40259740259739</v>
      </c>
      <c r="J23" s="359">
        <f t="shared" si="3"/>
        <v>304.36363636363637</v>
      </c>
      <c r="L23" s="629"/>
      <c r="M23" s="126"/>
      <c r="N23" s="210">
        <f t="shared" si="4"/>
        <v>76</v>
      </c>
      <c r="O23" s="8"/>
      <c r="P23" s="8"/>
      <c r="Q23" s="8"/>
      <c r="R23" s="126"/>
      <c r="S23" s="8"/>
      <c r="T23" s="8"/>
      <c r="U23" s="8"/>
      <c r="V23" s="126"/>
    </row>
    <row r="24" spans="1:25" s="8" customFormat="1" x14ac:dyDescent="0.35">
      <c r="A24" s="1007"/>
      <c r="B24" s="688" t="s">
        <v>1075</v>
      </c>
      <c r="C24" s="689"/>
      <c r="D24" s="689"/>
      <c r="E24" s="689"/>
      <c r="F24" s="689"/>
      <c r="G24" s="689"/>
      <c r="H24" s="689"/>
      <c r="I24" s="689"/>
      <c r="J24" s="690"/>
      <c r="K24" s="1008"/>
      <c r="L24" s="618"/>
      <c r="M24"/>
      <c r="N24" s="210"/>
      <c r="R24" s="128"/>
    </row>
    <row r="25" spans="1:25" x14ac:dyDescent="0.35">
      <c r="B25" s="285" t="s">
        <v>1076</v>
      </c>
      <c r="C25" s="280">
        <v>33078013</v>
      </c>
      <c r="D25" s="363">
        <v>403</v>
      </c>
      <c r="E25" s="214">
        <v>0.35</v>
      </c>
      <c r="F25" s="441">
        <f>D25/$F$5</f>
        <v>54.239569313593542</v>
      </c>
      <c r="G25" s="215">
        <f>D25/$G$5</f>
        <v>46.860465116279073</v>
      </c>
      <c r="H25" s="226">
        <f>D25/$H$5</f>
        <v>67.166666666666671</v>
      </c>
      <c r="I25" s="275">
        <f>D25/$I$5</f>
        <v>52.337662337662337</v>
      </c>
      <c r="J25" s="359">
        <f>D25/$J$5</f>
        <v>73.272727272727266</v>
      </c>
      <c r="L25" s="364"/>
      <c r="M25" s="126"/>
      <c r="N25" s="210">
        <f>LEN(B25)</f>
        <v>81</v>
      </c>
      <c r="O25" s="8"/>
      <c r="P25" s="8"/>
      <c r="Q25" s="8"/>
      <c r="R25" s="126"/>
      <c r="S25" s="8"/>
      <c r="T25" s="8"/>
      <c r="U25" s="8"/>
      <c r="V25" s="126"/>
    </row>
    <row r="26" spans="1:25" s="8" customFormat="1" x14ac:dyDescent="0.35">
      <c r="A26" s="1007"/>
      <c r="B26" s="688" t="s">
        <v>689</v>
      </c>
      <c r="C26" s="689"/>
      <c r="D26" s="689"/>
      <c r="E26" s="689"/>
      <c r="F26" s="689"/>
      <c r="G26" s="689"/>
      <c r="H26" s="689"/>
      <c r="I26" s="689"/>
      <c r="J26" s="690"/>
      <c r="K26" s="1008"/>
      <c r="L26" s="618"/>
      <c r="M26"/>
      <c r="N26" s="210"/>
      <c r="R26" s="128"/>
    </row>
    <row r="27" spans="1:25" x14ac:dyDescent="0.35">
      <c r="B27" s="285" t="s">
        <v>1232</v>
      </c>
      <c r="C27" s="280">
        <v>33078006</v>
      </c>
      <c r="D27" s="363">
        <v>780</v>
      </c>
      <c r="E27" s="214">
        <v>0.35</v>
      </c>
      <c r="F27" s="441">
        <f>D27/$F$5</f>
        <v>104.97981157469718</v>
      </c>
      <c r="G27" s="215">
        <f t="shared" si="0"/>
        <v>90.697674418604649</v>
      </c>
      <c r="H27" s="226">
        <f t="shared" si="1"/>
        <v>130</v>
      </c>
      <c r="I27" s="275">
        <f t="shared" si="2"/>
        <v>101.2987012987013</v>
      </c>
      <c r="J27" s="359">
        <f t="shared" si="3"/>
        <v>141.81818181818181</v>
      </c>
      <c r="L27" s="629"/>
      <c r="M27" s="125"/>
      <c r="N27" s="210">
        <f t="shared" si="4"/>
        <v>63</v>
      </c>
      <c r="O27" s="8"/>
      <c r="P27" s="125"/>
      <c r="Q27" s="125"/>
      <c r="R27" s="8"/>
      <c r="S27" s="125"/>
      <c r="T27" s="125"/>
      <c r="U27" s="125"/>
      <c r="V27" s="125"/>
      <c r="Y27" s="8"/>
    </row>
    <row r="28" spans="1:25" x14ac:dyDescent="0.35">
      <c r="B28" s="285" t="s">
        <v>1233</v>
      </c>
      <c r="C28" s="280">
        <v>33078007</v>
      </c>
      <c r="D28" s="363">
        <v>780</v>
      </c>
      <c r="E28" s="214">
        <v>0.35</v>
      </c>
      <c r="F28" s="441">
        <f>D28/$F$5</f>
        <v>104.97981157469718</v>
      </c>
      <c r="G28" s="215">
        <f t="shared" si="0"/>
        <v>90.697674418604649</v>
      </c>
      <c r="H28" s="226">
        <f t="shared" si="1"/>
        <v>130</v>
      </c>
      <c r="I28" s="275">
        <f t="shared" si="2"/>
        <v>101.2987012987013</v>
      </c>
      <c r="J28" s="359">
        <f t="shared" si="3"/>
        <v>141.81818181818181</v>
      </c>
      <c r="L28" s="629"/>
      <c r="M28" s="8"/>
      <c r="N28" s="210">
        <f t="shared" si="4"/>
        <v>64</v>
      </c>
      <c r="O28" s="8"/>
      <c r="P28" s="8"/>
      <c r="Q28" s="8"/>
      <c r="R28" s="8"/>
      <c r="S28" s="8"/>
      <c r="T28" s="8"/>
      <c r="U28" s="8"/>
      <c r="V28" s="8"/>
    </row>
    <row r="29" spans="1:25" s="8" customFormat="1" x14ac:dyDescent="0.35">
      <c r="A29" s="1007"/>
      <c r="B29" s="688" t="s">
        <v>695</v>
      </c>
      <c r="C29" s="689"/>
      <c r="D29" s="689"/>
      <c r="E29" s="689"/>
      <c r="F29" s="689"/>
      <c r="G29" s="689"/>
      <c r="H29" s="689"/>
      <c r="I29" s="689"/>
      <c r="J29" s="690"/>
      <c r="K29" s="1008"/>
      <c r="L29" s="618"/>
      <c r="M29"/>
      <c r="N29" s="210"/>
      <c r="R29" s="128"/>
    </row>
    <row r="30" spans="1:25" x14ac:dyDescent="0.35">
      <c r="B30" s="285" t="s">
        <v>1234</v>
      </c>
      <c r="C30" s="280">
        <v>33078008</v>
      </c>
      <c r="D30" s="363">
        <v>594</v>
      </c>
      <c r="E30" s="225">
        <v>0.35</v>
      </c>
      <c r="F30" s="441">
        <f>D30/$F$5</f>
        <v>79.946164199192467</v>
      </c>
      <c r="G30" s="215">
        <f t="shared" si="0"/>
        <v>69.069767441860463</v>
      </c>
      <c r="H30" s="274">
        <f t="shared" si="1"/>
        <v>99</v>
      </c>
      <c r="I30" s="275">
        <f t="shared" si="2"/>
        <v>77.142857142857139</v>
      </c>
      <c r="J30" s="359">
        <f t="shared" si="3"/>
        <v>108</v>
      </c>
      <c r="L30" s="629"/>
      <c r="M30" s="8"/>
      <c r="N30" s="210">
        <f t="shared" si="4"/>
        <v>54</v>
      </c>
      <c r="O30" s="8"/>
      <c r="P30" s="8"/>
      <c r="Q30" s="8"/>
      <c r="R30" s="125"/>
      <c r="S30" s="8"/>
      <c r="T30" s="8"/>
      <c r="U30" s="8"/>
      <c r="V30" s="8"/>
    </row>
    <row r="31" spans="1:25" x14ac:dyDescent="0.35">
      <c r="B31" s="285" t="s">
        <v>1235</v>
      </c>
      <c r="C31" s="280">
        <v>33078009</v>
      </c>
      <c r="D31" s="363">
        <v>594</v>
      </c>
      <c r="E31" s="225">
        <v>0.35</v>
      </c>
      <c r="F31" s="441">
        <f>D31/$F$5</f>
        <v>79.946164199192467</v>
      </c>
      <c r="G31" s="215">
        <f t="shared" si="0"/>
        <v>69.069767441860463</v>
      </c>
      <c r="H31" s="274">
        <f t="shared" si="1"/>
        <v>99</v>
      </c>
      <c r="I31" s="275">
        <f t="shared" si="2"/>
        <v>77.142857142857139</v>
      </c>
      <c r="J31" s="359">
        <f t="shared" si="3"/>
        <v>108</v>
      </c>
      <c r="L31" s="629"/>
      <c r="M31" s="8"/>
      <c r="N31" s="210">
        <f t="shared" si="4"/>
        <v>53</v>
      </c>
      <c r="O31" s="8"/>
      <c r="P31" s="8"/>
      <c r="Q31" s="8"/>
      <c r="R31" s="8"/>
      <c r="S31" s="8"/>
      <c r="T31" s="8"/>
      <c r="U31" s="8"/>
      <c r="V31" s="8"/>
    </row>
    <row r="32" spans="1:25" s="8" customFormat="1" ht="17.5" x14ac:dyDescent="0.35">
      <c r="A32" s="1007"/>
      <c r="B32" s="879" t="s">
        <v>1236</v>
      </c>
      <c r="C32" s="689"/>
      <c r="D32" s="689"/>
      <c r="E32" s="689"/>
      <c r="F32" s="689"/>
      <c r="G32" s="689"/>
      <c r="H32" s="689"/>
      <c r="I32" s="689"/>
      <c r="J32" s="690"/>
      <c r="K32" s="1008"/>
      <c r="L32" s="618"/>
      <c r="M32"/>
      <c r="N32" s="210"/>
      <c r="R32" s="128"/>
    </row>
    <row r="33" spans="1:24" x14ac:dyDescent="0.35">
      <c r="B33" s="285" t="s">
        <v>1237</v>
      </c>
      <c r="C33" s="280">
        <v>33078010</v>
      </c>
      <c r="D33" s="363">
        <v>1731</v>
      </c>
      <c r="E33" s="214">
        <v>0.35</v>
      </c>
      <c r="F33" s="441">
        <f>D33/$F$5</f>
        <v>232.97442799461643</v>
      </c>
      <c r="G33" s="215">
        <f t="shared" si="0"/>
        <v>201.27906976744188</v>
      </c>
      <c r="H33" s="226">
        <f t="shared" si="1"/>
        <v>288.5</v>
      </c>
      <c r="I33" s="275">
        <f t="shared" si="2"/>
        <v>224.80519480519479</v>
      </c>
      <c r="J33" s="359">
        <f t="shared" si="3"/>
        <v>314.72727272727275</v>
      </c>
      <c r="L33" s="629"/>
      <c r="N33" s="210">
        <f t="shared" si="4"/>
        <v>95</v>
      </c>
      <c r="O33" s="8"/>
    </row>
    <row r="34" spans="1:24" x14ac:dyDescent="0.35">
      <c r="B34" s="12"/>
      <c r="C34" s="8"/>
      <c r="D34" s="159"/>
      <c r="E34" s="55"/>
      <c r="F34" s="188"/>
      <c r="G34" s="194"/>
      <c r="H34" s="257"/>
      <c r="J34" s="7"/>
      <c r="L34" s="12"/>
      <c r="M34" s="8"/>
      <c r="N34" s="8"/>
      <c r="O34" s="8"/>
      <c r="P34" s="8"/>
      <c r="Q34" s="8"/>
      <c r="R34" s="8"/>
      <c r="S34" s="8"/>
      <c r="T34" s="8"/>
      <c r="U34" s="8"/>
      <c r="V34" s="8"/>
    </row>
    <row r="35" spans="1:24" ht="31" x14ac:dyDescent="0.7">
      <c r="B35" s="882" t="s">
        <v>1238</v>
      </c>
      <c r="C35" s="883"/>
      <c r="D35" s="884"/>
      <c r="E35" s="883"/>
      <c r="F35" s="885"/>
      <c r="G35" s="886"/>
      <c r="H35" s="887"/>
      <c r="I35" s="888"/>
      <c r="J35" s="889"/>
      <c r="X35" s="4"/>
    </row>
    <row r="36" spans="1:24" ht="21" x14ac:dyDescent="0.35">
      <c r="B36" s="890" t="s">
        <v>1239</v>
      </c>
      <c r="C36" s="891"/>
      <c r="D36" s="892"/>
      <c r="E36" s="893"/>
      <c r="F36" s="894"/>
      <c r="G36" s="895"/>
      <c r="H36" s="896"/>
      <c r="I36" s="897"/>
      <c r="J36" s="898"/>
      <c r="L36" s="620"/>
      <c r="N36" s="263"/>
      <c r="O36" s="263"/>
      <c r="T36" s="263"/>
      <c r="U36" s="263"/>
      <c r="V36" s="263"/>
    </row>
    <row r="37" spans="1:24" s="8" customFormat="1" x14ac:dyDescent="0.35">
      <c r="A37" s="1007"/>
      <c r="B37" s="1011" t="s">
        <v>1240</v>
      </c>
      <c r="C37" s="970"/>
      <c r="D37" s="970"/>
      <c r="E37" s="970"/>
      <c r="F37" s="970"/>
      <c r="G37" s="970"/>
      <c r="H37" s="970"/>
      <c r="I37" s="970"/>
      <c r="J37" s="971"/>
      <c r="K37" s="1008"/>
      <c r="L37" s="618"/>
      <c r="M37"/>
      <c r="N37" s="210"/>
      <c r="R37" s="128"/>
    </row>
    <row r="38" spans="1:24" s="8" customFormat="1" ht="63.65" customHeight="1" x14ac:dyDescent="0.35">
      <c r="A38" s="1007"/>
      <c r="B38" s="862" t="s">
        <v>1241</v>
      </c>
      <c r="C38" s="860"/>
      <c r="D38" s="860"/>
      <c r="E38" s="860"/>
      <c r="F38" s="860"/>
      <c r="G38" s="860"/>
      <c r="H38" s="860"/>
      <c r="I38" s="860"/>
      <c r="J38" s="861"/>
      <c r="K38" s="1008"/>
      <c r="L38" s="618"/>
      <c r="M38"/>
      <c r="N38" s="210"/>
      <c r="R38" s="128"/>
    </row>
    <row r="39" spans="1:24" s="8" customFormat="1" x14ac:dyDescent="0.35">
      <c r="A39" s="1007"/>
      <c r="B39" s="688" t="s">
        <v>1223</v>
      </c>
      <c r="C39" s="689"/>
      <c r="D39" s="689"/>
      <c r="E39" s="689"/>
      <c r="F39" s="689"/>
      <c r="G39" s="689"/>
      <c r="H39" s="689"/>
      <c r="I39" s="689"/>
      <c r="J39" s="690"/>
      <c r="K39" s="1008"/>
      <c r="L39" s="618"/>
      <c r="M39"/>
      <c r="N39" s="210"/>
      <c r="R39" s="128"/>
    </row>
    <row r="40" spans="1:24" x14ac:dyDescent="0.35">
      <c r="B40" s="351" t="s">
        <v>1242</v>
      </c>
      <c r="C40" s="280">
        <v>33078100</v>
      </c>
      <c r="D40" s="363">
        <v>1174</v>
      </c>
      <c r="E40" s="214">
        <v>0.35</v>
      </c>
      <c r="F40" s="366">
        <f>D40/$F$5</f>
        <v>158.00807537012113</v>
      </c>
      <c r="G40" s="215">
        <f t="shared" ref="G40:G51" si="5">D40/$G$5</f>
        <v>136.51162790697674</v>
      </c>
      <c r="H40" s="226">
        <f t="shared" ref="H40:H51" si="6">D40/$H$5</f>
        <v>195.66666666666666</v>
      </c>
      <c r="I40" s="276">
        <f t="shared" ref="I40:I51" si="7">D40/$I$5</f>
        <v>152.46753246753246</v>
      </c>
      <c r="J40" s="359">
        <f t="shared" ref="J40:J51" si="8">D40/$J$5</f>
        <v>213.45454545454547</v>
      </c>
      <c r="L40" s="629"/>
      <c r="N40" s="210">
        <f t="shared" ref="N40:N47" si="9">LEN(B40)</f>
        <v>85</v>
      </c>
      <c r="O40" s="8"/>
      <c r="T40" s="8"/>
      <c r="U40" s="8"/>
      <c r="V40" s="8"/>
    </row>
    <row r="41" spans="1:24" x14ac:dyDescent="0.35">
      <c r="B41" s="285" t="s">
        <v>1243</v>
      </c>
      <c r="C41" s="280">
        <v>33078101</v>
      </c>
      <c r="D41" s="363">
        <v>1174</v>
      </c>
      <c r="E41" s="214">
        <v>0.35</v>
      </c>
      <c r="F41" s="366">
        <f>D41/$F$5</f>
        <v>158.00807537012113</v>
      </c>
      <c r="G41" s="215">
        <f t="shared" si="5"/>
        <v>136.51162790697674</v>
      </c>
      <c r="H41" s="226">
        <f t="shared" si="6"/>
        <v>195.66666666666666</v>
      </c>
      <c r="I41" s="276">
        <f t="shared" si="7"/>
        <v>152.46753246753246</v>
      </c>
      <c r="J41" s="359">
        <f t="shared" si="8"/>
        <v>213.45454545454547</v>
      </c>
      <c r="L41" s="629"/>
      <c r="M41" s="128"/>
      <c r="N41" s="210">
        <f t="shared" si="9"/>
        <v>77</v>
      </c>
      <c r="O41" s="8"/>
      <c r="T41" s="8"/>
      <c r="U41" s="125"/>
      <c r="V41" s="8"/>
    </row>
    <row r="42" spans="1:24" x14ac:dyDescent="0.35">
      <c r="B42" s="337" t="s">
        <v>1244</v>
      </c>
      <c r="C42" s="280">
        <v>33078102</v>
      </c>
      <c r="D42" s="363">
        <v>1174</v>
      </c>
      <c r="E42" s="214">
        <v>0.35</v>
      </c>
      <c r="F42" s="366">
        <f>D42/$F$5</f>
        <v>158.00807537012113</v>
      </c>
      <c r="G42" s="215">
        <f t="shared" si="5"/>
        <v>136.51162790697674</v>
      </c>
      <c r="H42" s="226">
        <f t="shared" si="6"/>
        <v>195.66666666666666</v>
      </c>
      <c r="I42" s="276">
        <f t="shared" si="7"/>
        <v>152.46753246753246</v>
      </c>
      <c r="J42" s="359">
        <f t="shared" si="8"/>
        <v>213.45454545454547</v>
      </c>
      <c r="L42" s="629"/>
      <c r="M42" s="128"/>
      <c r="N42" s="210">
        <f t="shared" si="9"/>
        <v>73</v>
      </c>
      <c r="O42" s="8"/>
      <c r="T42" s="8"/>
      <c r="U42" s="125"/>
      <c r="V42" s="8"/>
    </row>
    <row r="43" spans="1:24" s="8" customFormat="1" x14ac:dyDescent="0.35">
      <c r="A43" s="1007"/>
      <c r="B43" s="688" t="s">
        <v>1067</v>
      </c>
      <c r="C43" s="689"/>
      <c r="D43" s="689"/>
      <c r="E43" s="689"/>
      <c r="F43" s="689"/>
      <c r="G43" s="689"/>
      <c r="H43" s="689"/>
      <c r="I43" s="689"/>
      <c r="J43" s="690"/>
      <c r="K43" s="1008"/>
      <c r="L43" s="618"/>
      <c r="M43"/>
      <c r="N43" s="210"/>
      <c r="R43" s="128"/>
    </row>
    <row r="44" spans="1:24" x14ac:dyDescent="0.35">
      <c r="B44" s="285" t="s">
        <v>1245</v>
      </c>
      <c r="C44" s="280">
        <v>33078104</v>
      </c>
      <c r="D44" s="363">
        <v>557</v>
      </c>
      <c r="E44" s="214">
        <v>0.35</v>
      </c>
      <c r="F44" s="366">
        <f>D44/$F$5</f>
        <v>74.966352624495286</v>
      </c>
      <c r="G44" s="215">
        <f>D44/$G$5</f>
        <v>64.767441860465112</v>
      </c>
      <c r="H44" s="226">
        <f>D44/$H$5</f>
        <v>92.833333333333329</v>
      </c>
      <c r="I44" s="276">
        <f>D44/$I$5</f>
        <v>72.337662337662337</v>
      </c>
      <c r="J44" s="359">
        <f>D44/$J$5</f>
        <v>101.27272727272727</v>
      </c>
      <c r="L44" s="629"/>
      <c r="M44" s="8"/>
      <c r="N44" s="210">
        <f>LEN(B44)</f>
        <v>61</v>
      </c>
      <c r="O44" s="8"/>
      <c r="T44" s="8"/>
      <c r="U44" s="8"/>
      <c r="V44" s="8"/>
    </row>
    <row r="45" spans="1:24" x14ac:dyDescent="0.35">
      <c r="B45" s="285" t="s">
        <v>1246</v>
      </c>
      <c r="C45" s="280">
        <v>33078103</v>
      </c>
      <c r="D45" s="363">
        <v>267</v>
      </c>
      <c r="E45" s="214">
        <v>0.35</v>
      </c>
      <c r="F45" s="366">
        <f>D45/$F$5</f>
        <v>35.93539703903096</v>
      </c>
      <c r="G45" s="215">
        <f t="shared" si="5"/>
        <v>31.046511627906977</v>
      </c>
      <c r="H45" s="226">
        <f t="shared" si="6"/>
        <v>44.5</v>
      </c>
      <c r="I45" s="276">
        <f t="shared" si="7"/>
        <v>34.675324675324674</v>
      </c>
      <c r="J45" s="359">
        <f t="shared" si="8"/>
        <v>48.545454545454547</v>
      </c>
      <c r="L45" s="629"/>
      <c r="M45" s="8"/>
      <c r="N45" s="210">
        <f t="shared" si="9"/>
        <v>75</v>
      </c>
      <c r="O45" s="8"/>
      <c r="T45" s="8"/>
      <c r="U45" s="8"/>
      <c r="V45" s="8"/>
    </row>
    <row r="46" spans="1:24" x14ac:dyDescent="0.35">
      <c r="B46" s="285" t="s">
        <v>1247</v>
      </c>
      <c r="C46" s="210">
        <v>33078108</v>
      </c>
      <c r="D46" s="363">
        <v>557</v>
      </c>
      <c r="E46" s="214">
        <v>0.35</v>
      </c>
      <c r="F46" s="366">
        <f>D46/$F$5</f>
        <v>74.966352624495286</v>
      </c>
      <c r="G46" s="215">
        <f>D46/$G$5</f>
        <v>64.767441860465112</v>
      </c>
      <c r="H46" s="226">
        <f>D46/$H$5</f>
        <v>92.833333333333329</v>
      </c>
      <c r="I46" s="275">
        <f>D46/$I$5</f>
        <v>72.337662337662337</v>
      </c>
      <c r="J46" s="359">
        <f>D46/$J$5</f>
        <v>101.27272727272727</v>
      </c>
      <c r="L46" s="364"/>
      <c r="M46" s="8"/>
      <c r="N46" s="210">
        <f>LEN(B46)</f>
        <v>61</v>
      </c>
      <c r="O46" s="8"/>
      <c r="P46" s="8"/>
      <c r="Q46" s="8"/>
      <c r="R46" s="8"/>
      <c r="S46" s="8"/>
      <c r="T46" s="8"/>
      <c r="U46" s="8"/>
      <c r="V46" s="8"/>
    </row>
    <row r="47" spans="1:24" x14ac:dyDescent="0.35">
      <c r="B47" s="285" t="s">
        <v>1248</v>
      </c>
      <c r="C47" s="210">
        <v>33078109</v>
      </c>
      <c r="D47" s="363">
        <v>557</v>
      </c>
      <c r="E47" s="214">
        <v>0.35</v>
      </c>
      <c r="F47" s="366">
        <f>D47/$F$5</f>
        <v>74.966352624495286</v>
      </c>
      <c r="G47" s="215">
        <f t="shared" si="5"/>
        <v>64.767441860465112</v>
      </c>
      <c r="H47" s="226">
        <f t="shared" si="6"/>
        <v>92.833333333333329</v>
      </c>
      <c r="I47" s="275">
        <f t="shared" si="7"/>
        <v>72.337662337662337</v>
      </c>
      <c r="J47" s="359">
        <f t="shared" si="8"/>
        <v>101.27272727272727</v>
      </c>
      <c r="L47" s="364"/>
      <c r="M47" s="8"/>
      <c r="N47" s="210">
        <f t="shared" si="9"/>
        <v>61</v>
      </c>
      <c r="O47" s="8"/>
      <c r="P47" s="8"/>
      <c r="Q47" s="8"/>
      <c r="R47" s="8"/>
      <c r="S47" s="8"/>
      <c r="T47" s="8"/>
      <c r="U47" s="8"/>
      <c r="V47" s="8"/>
    </row>
    <row r="48" spans="1:24" s="8" customFormat="1" x14ac:dyDescent="0.35">
      <c r="A48" s="1007"/>
      <c r="B48" s="688" t="s">
        <v>1072</v>
      </c>
      <c r="C48" s="689"/>
      <c r="D48" s="689"/>
      <c r="E48" s="689"/>
      <c r="F48" s="689"/>
      <c r="G48" s="689"/>
      <c r="H48" s="689"/>
      <c r="I48" s="689"/>
      <c r="J48" s="690"/>
      <c r="K48" s="1008"/>
      <c r="L48" s="618"/>
      <c r="M48"/>
      <c r="N48" s="210"/>
      <c r="R48" s="128"/>
    </row>
    <row r="49" spans="1:22" x14ac:dyDescent="0.35">
      <c r="B49" s="285" t="s">
        <v>1249</v>
      </c>
      <c r="C49" s="280">
        <v>33078105</v>
      </c>
      <c r="D49" s="363">
        <v>1984</v>
      </c>
      <c r="E49" s="214">
        <v>0.35</v>
      </c>
      <c r="F49" s="366">
        <f>D49/$F$5</f>
        <v>267.02557200538359</v>
      </c>
      <c r="G49" s="215">
        <f t="shared" si="5"/>
        <v>230.69767441860466</v>
      </c>
      <c r="H49" s="226">
        <f t="shared" si="6"/>
        <v>330.66666666666669</v>
      </c>
      <c r="I49" s="276">
        <f t="shared" si="7"/>
        <v>257.66233766233768</v>
      </c>
      <c r="J49" s="359">
        <f t="shared" si="8"/>
        <v>360.72727272727275</v>
      </c>
      <c r="L49" s="629"/>
      <c r="M49" s="8"/>
      <c r="N49" s="210">
        <f>LEN(B49)</f>
        <v>97</v>
      </c>
      <c r="O49" s="8"/>
      <c r="Q49" s="621"/>
      <c r="S49" s="621"/>
      <c r="T49" s="8"/>
      <c r="U49" s="8"/>
      <c r="V49" s="8"/>
    </row>
    <row r="50" spans="1:22" x14ac:dyDescent="0.35">
      <c r="B50" s="311" t="s">
        <v>1250</v>
      </c>
      <c r="C50" s="280">
        <v>33078130</v>
      </c>
      <c r="D50" s="363">
        <v>2284</v>
      </c>
      <c r="E50" s="214">
        <v>0.35</v>
      </c>
      <c r="F50" s="366">
        <f>D50/$F$5</f>
        <v>307.40242261103634</v>
      </c>
      <c r="G50" s="215">
        <f t="shared" si="5"/>
        <v>265.58139534883725</v>
      </c>
      <c r="H50" s="226">
        <f t="shared" si="6"/>
        <v>380.66666666666669</v>
      </c>
      <c r="I50" s="276">
        <f t="shared" si="7"/>
        <v>296.6233766233766</v>
      </c>
      <c r="J50" s="359">
        <f t="shared" si="8"/>
        <v>415.27272727272725</v>
      </c>
      <c r="L50" s="629" t="s">
        <v>452</v>
      </c>
      <c r="M50" s="8"/>
      <c r="N50" s="210">
        <f>LEN(B50)</f>
        <v>83</v>
      </c>
      <c r="O50" s="8"/>
      <c r="Q50" s="621"/>
      <c r="S50" s="621"/>
      <c r="T50" s="8"/>
      <c r="U50" s="8"/>
      <c r="V50" s="8"/>
    </row>
    <row r="51" spans="1:22" x14ac:dyDescent="0.35">
      <c r="B51" s="285" t="s">
        <v>1251</v>
      </c>
      <c r="C51" s="280">
        <v>33078107</v>
      </c>
      <c r="D51" s="363">
        <v>2484</v>
      </c>
      <c r="E51" s="214">
        <v>0.35</v>
      </c>
      <c r="F51" s="366">
        <f>D51/$F$5</f>
        <v>334.32032301480484</v>
      </c>
      <c r="G51" s="215">
        <f t="shared" si="5"/>
        <v>288.83720930232562</v>
      </c>
      <c r="H51" s="226">
        <f t="shared" si="6"/>
        <v>414</v>
      </c>
      <c r="I51" s="276">
        <f t="shared" si="7"/>
        <v>322.59740259740261</v>
      </c>
      <c r="J51" s="359">
        <f t="shared" si="8"/>
        <v>451.63636363636363</v>
      </c>
      <c r="L51" s="629"/>
      <c r="M51" s="8"/>
      <c r="N51" s="210">
        <f>LEN(B51)</f>
        <v>76</v>
      </c>
      <c r="O51" s="8"/>
      <c r="Q51" s="621"/>
      <c r="S51" s="621"/>
      <c r="T51" s="8"/>
      <c r="U51" s="8"/>
      <c r="V51" s="8"/>
    </row>
    <row r="52" spans="1:22" s="8" customFormat="1" x14ac:dyDescent="0.35">
      <c r="A52" s="1007"/>
      <c r="B52" s="688" t="s">
        <v>1075</v>
      </c>
      <c r="C52" s="689"/>
      <c r="D52" s="689"/>
      <c r="E52" s="689"/>
      <c r="F52" s="689"/>
      <c r="G52" s="689"/>
      <c r="H52" s="689"/>
      <c r="I52" s="689"/>
      <c r="J52" s="690"/>
      <c r="K52" s="1008"/>
      <c r="L52" s="618"/>
      <c r="M52"/>
      <c r="N52" s="210"/>
      <c r="R52" s="128"/>
    </row>
    <row r="53" spans="1:22" x14ac:dyDescent="0.35">
      <c r="B53" s="285" t="s">
        <v>1252</v>
      </c>
      <c r="C53" s="280">
        <v>33078106</v>
      </c>
      <c r="D53" s="363">
        <v>557</v>
      </c>
      <c r="E53" s="214">
        <v>0.35</v>
      </c>
      <c r="F53" s="366">
        <f>D53/$F$5</f>
        <v>74.966352624495286</v>
      </c>
      <c r="G53" s="215">
        <f>D53/$G$5</f>
        <v>64.767441860465112</v>
      </c>
      <c r="H53" s="226">
        <f>D53/$H$5</f>
        <v>92.833333333333329</v>
      </c>
      <c r="I53" s="276">
        <f>D53/$I$5</f>
        <v>72.337662337662337</v>
      </c>
      <c r="J53" s="359">
        <f>D53/$J$5</f>
        <v>101.27272727272727</v>
      </c>
      <c r="L53" s="629"/>
      <c r="M53" s="8"/>
      <c r="N53" s="210">
        <f>LEN(B53)</f>
        <v>80</v>
      </c>
      <c r="O53" s="8"/>
      <c r="P53" s="8"/>
      <c r="Q53" s="8"/>
      <c r="R53" s="8"/>
      <c r="S53" s="8"/>
      <c r="T53" s="8"/>
      <c r="U53" s="8"/>
      <c r="V53" s="8"/>
    </row>
    <row r="54" spans="1:22" s="8" customFormat="1" x14ac:dyDescent="0.35">
      <c r="A54" s="1007"/>
      <c r="B54" s="688" t="s">
        <v>1253</v>
      </c>
      <c r="C54" s="689"/>
      <c r="D54" s="689"/>
      <c r="E54" s="689"/>
      <c r="F54" s="689"/>
      <c r="G54" s="689"/>
      <c r="H54" s="689"/>
      <c r="I54" s="689"/>
      <c r="J54" s="690"/>
      <c r="K54" s="1008"/>
      <c r="L54" s="618"/>
      <c r="M54"/>
      <c r="N54" s="210"/>
      <c r="R54" s="128"/>
    </row>
    <row r="55" spans="1:22" s="8" customFormat="1" x14ac:dyDescent="0.35">
      <c r="A55" s="1007"/>
      <c r="B55" s="688" t="s">
        <v>1254</v>
      </c>
      <c r="C55" s="689"/>
      <c r="D55" s="689"/>
      <c r="E55" s="689"/>
      <c r="F55" s="689"/>
      <c r="G55" s="689"/>
      <c r="H55" s="689"/>
      <c r="I55" s="689"/>
      <c r="J55" s="690"/>
      <c r="K55" s="1008"/>
      <c r="L55" s="618"/>
      <c r="M55"/>
      <c r="N55" s="210"/>
      <c r="R55" s="128"/>
    </row>
    <row r="56" spans="1:22" s="8" customFormat="1" ht="17.5" x14ac:dyDescent="0.35">
      <c r="A56" s="1007"/>
      <c r="B56" s="688" t="s">
        <v>1255</v>
      </c>
      <c r="C56" s="689"/>
      <c r="D56" s="689"/>
      <c r="E56" s="689"/>
      <c r="F56" s="689"/>
      <c r="G56" s="689"/>
      <c r="H56" s="689"/>
      <c r="I56" s="689"/>
      <c r="J56" s="690"/>
      <c r="K56" s="1008"/>
      <c r="L56" s="618"/>
      <c r="M56"/>
      <c r="N56" s="210"/>
      <c r="R56" s="128"/>
    </row>
    <row r="57" spans="1:22" x14ac:dyDescent="0.35">
      <c r="B57" s="12"/>
      <c r="C57" s="8"/>
      <c r="D57" s="159"/>
      <c r="E57" s="119"/>
      <c r="F57" s="235"/>
      <c r="G57" s="245"/>
      <c r="H57" s="259"/>
      <c r="J57" s="7"/>
      <c r="L57" s="12"/>
      <c r="M57" s="126"/>
      <c r="N57" s="126"/>
      <c r="O57" s="126"/>
      <c r="P57" s="8"/>
      <c r="Q57" s="8"/>
      <c r="R57" s="128"/>
      <c r="S57" s="8"/>
      <c r="T57" s="8"/>
      <c r="U57" s="8"/>
      <c r="V57" s="126"/>
    </row>
    <row r="58" spans="1:22" ht="21" x14ac:dyDescent="0.35">
      <c r="B58" s="374" t="s">
        <v>1256</v>
      </c>
      <c r="C58" s="433"/>
      <c r="D58" s="376"/>
      <c r="E58" s="375"/>
      <c r="F58" s="378"/>
      <c r="G58" s="434"/>
      <c r="H58" s="435"/>
      <c r="I58" s="436"/>
      <c r="J58" s="437"/>
      <c r="L58" s="620"/>
      <c r="N58" s="126"/>
      <c r="O58" s="126"/>
      <c r="P58" s="8"/>
      <c r="Q58" s="8"/>
      <c r="R58" s="128"/>
      <c r="S58" s="8"/>
      <c r="T58" s="8"/>
      <c r="U58" s="8"/>
      <c r="V58" s="126"/>
    </row>
    <row r="59" spans="1:22" s="8" customFormat="1" ht="45.75" customHeight="1" x14ac:dyDescent="0.35">
      <c r="A59" s="1007"/>
      <c r="B59" s="862" t="s">
        <v>1257</v>
      </c>
      <c r="C59" s="860"/>
      <c r="D59" s="860"/>
      <c r="E59" s="860"/>
      <c r="F59" s="860"/>
      <c r="G59" s="860"/>
      <c r="H59" s="860"/>
      <c r="I59" s="860"/>
      <c r="J59" s="861"/>
      <c r="K59" s="1008"/>
      <c r="L59" s="618"/>
      <c r="M59"/>
      <c r="N59" s="210"/>
      <c r="R59" s="128"/>
    </row>
    <row r="60" spans="1:22" s="8" customFormat="1" ht="63.65" customHeight="1" x14ac:dyDescent="0.35">
      <c r="A60" s="1007"/>
      <c r="B60" s="862" t="s">
        <v>1241</v>
      </c>
      <c r="C60" s="860"/>
      <c r="D60" s="860"/>
      <c r="E60" s="860"/>
      <c r="F60" s="860"/>
      <c r="G60" s="860"/>
      <c r="H60" s="860"/>
      <c r="I60" s="860"/>
      <c r="J60" s="861"/>
      <c r="K60" s="1008"/>
      <c r="L60" s="618"/>
      <c r="M60"/>
      <c r="N60" s="210"/>
      <c r="R60" s="128"/>
    </row>
    <row r="61" spans="1:22" s="8" customFormat="1" x14ac:dyDescent="0.35">
      <c r="A61" s="1007"/>
      <c r="B61" s="688" t="s">
        <v>1223</v>
      </c>
      <c r="C61" s="689"/>
      <c r="D61" s="689"/>
      <c r="E61" s="689"/>
      <c r="F61" s="689"/>
      <c r="G61" s="689"/>
      <c r="H61" s="689"/>
      <c r="I61" s="689"/>
      <c r="J61" s="690"/>
      <c r="K61" s="1008"/>
      <c r="L61" s="618"/>
      <c r="M61"/>
      <c r="N61" s="210"/>
      <c r="R61" s="128"/>
    </row>
    <row r="62" spans="1:22" x14ac:dyDescent="0.35">
      <c r="B62" s="285" t="s">
        <v>1258</v>
      </c>
      <c r="C62" s="280">
        <v>33078200</v>
      </c>
      <c r="D62" s="363">
        <v>557</v>
      </c>
      <c r="E62" s="225">
        <v>0.35</v>
      </c>
      <c r="F62" s="366">
        <f>D62/$F5</f>
        <v>74.966352624495286</v>
      </c>
      <c r="G62" s="215">
        <f t="shared" ref="G62:G73" si="10">D62/$G$5</f>
        <v>64.767441860465112</v>
      </c>
      <c r="H62" s="274">
        <f t="shared" ref="H62:H73" si="11">D62/$H$5</f>
        <v>92.833333333333329</v>
      </c>
      <c r="I62" s="276">
        <f t="shared" ref="I62:I73" si="12">D62/$I$5</f>
        <v>72.337662337662337</v>
      </c>
      <c r="J62" s="359">
        <f t="shared" ref="J62:J73" si="13">D62/$J$5</f>
        <v>101.27272727272727</v>
      </c>
      <c r="L62" s="629"/>
      <c r="N62" s="210">
        <f t="shared" ref="N62:N73" si="14">LEN(B62)</f>
        <v>94</v>
      </c>
      <c r="O62" s="8"/>
      <c r="P62" s="8"/>
      <c r="Q62" s="8"/>
      <c r="R62" s="128"/>
      <c r="S62" s="8"/>
      <c r="T62" s="8"/>
      <c r="U62" s="8"/>
      <c r="V62" s="126"/>
    </row>
    <row r="63" spans="1:22" x14ac:dyDescent="0.35">
      <c r="B63" s="285" t="s">
        <v>1259</v>
      </c>
      <c r="C63" s="280">
        <v>33078201</v>
      </c>
      <c r="D63" s="363">
        <v>557</v>
      </c>
      <c r="E63" s="225">
        <v>0.35</v>
      </c>
      <c r="F63" s="366">
        <f>D63/$F$5</f>
        <v>74.966352624495286</v>
      </c>
      <c r="G63" s="215">
        <f t="shared" si="10"/>
        <v>64.767441860465112</v>
      </c>
      <c r="H63" s="274">
        <f t="shared" si="11"/>
        <v>92.833333333333329</v>
      </c>
      <c r="I63" s="276">
        <f t="shared" si="12"/>
        <v>72.337662337662337</v>
      </c>
      <c r="J63" s="359">
        <f t="shared" si="13"/>
        <v>101.27272727272727</v>
      </c>
      <c r="L63" s="629"/>
      <c r="M63" s="128"/>
      <c r="N63" s="210">
        <f t="shared" si="14"/>
        <v>88</v>
      </c>
      <c r="O63" s="8"/>
      <c r="P63" s="8"/>
      <c r="Q63" s="8"/>
      <c r="R63" s="128"/>
      <c r="S63" s="8"/>
      <c r="T63" s="8"/>
      <c r="U63" s="8"/>
      <c r="V63" s="126"/>
    </row>
    <row r="64" spans="1:22" x14ac:dyDescent="0.35">
      <c r="B64" s="810" t="s">
        <v>1260</v>
      </c>
      <c r="C64" s="855">
        <v>33078202</v>
      </c>
      <c r="D64" s="815">
        <v>557</v>
      </c>
      <c r="E64" s="755">
        <v>0.35</v>
      </c>
      <c r="F64" s="845">
        <f>D64/$F$5</f>
        <v>74.966352624495286</v>
      </c>
      <c r="G64" s="739">
        <f t="shared" si="10"/>
        <v>64.767441860465112</v>
      </c>
      <c r="H64" s="856">
        <f t="shared" si="11"/>
        <v>92.833333333333329</v>
      </c>
      <c r="I64" s="741">
        <f t="shared" si="12"/>
        <v>72.337662337662337</v>
      </c>
      <c r="J64" s="742">
        <f t="shared" si="13"/>
        <v>101.27272727272727</v>
      </c>
      <c r="L64" s="629"/>
      <c r="M64" s="128"/>
      <c r="N64" s="210">
        <f t="shared" si="14"/>
        <v>83</v>
      </c>
      <c r="O64" s="8"/>
      <c r="P64" s="8"/>
      <c r="Q64" s="8"/>
      <c r="R64" s="128"/>
      <c r="S64" s="8"/>
      <c r="T64" s="8"/>
      <c r="U64" s="8"/>
      <c r="V64" s="126"/>
    </row>
    <row r="65" spans="1:22" s="851" customFormat="1" ht="15.65" customHeight="1" x14ac:dyDescent="0.35">
      <c r="A65" s="1007"/>
      <c r="B65" s="852" t="s">
        <v>1261</v>
      </c>
      <c r="C65" s="853"/>
      <c r="D65" s="853"/>
      <c r="E65" s="853"/>
      <c r="F65" s="853"/>
      <c r="G65" s="853"/>
      <c r="H65" s="853"/>
      <c r="I65" s="853"/>
      <c r="J65" s="854"/>
      <c r="K65" s="1008"/>
      <c r="L65" s="850"/>
      <c r="M65" s="850"/>
      <c r="N65" s="850"/>
      <c r="O65" s="850"/>
      <c r="P65" s="850"/>
      <c r="Q65" s="850"/>
      <c r="R65" s="850"/>
      <c r="S65" s="850"/>
      <c r="T65" s="850"/>
      <c r="U65" s="850"/>
      <c r="V65" s="850"/>
    </row>
    <row r="66" spans="1:22" x14ac:dyDescent="0.35">
      <c r="B66" s="351" t="s">
        <v>1262</v>
      </c>
      <c r="C66" s="622">
        <v>33078203</v>
      </c>
      <c r="D66" s="365">
        <v>557</v>
      </c>
      <c r="E66" s="760">
        <v>0.35</v>
      </c>
      <c r="F66" s="846">
        <f>D66/$F$5</f>
        <v>74.966352624495286</v>
      </c>
      <c r="G66" s="392">
        <f>D66/$G$5</f>
        <v>64.767441860465112</v>
      </c>
      <c r="H66" s="857">
        <f>D66/$H$5</f>
        <v>92.833333333333329</v>
      </c>
      <c r="I66" s="710">
        <f>D66/$I$5</f>
        <v>72.337662337662337</v>
      </c>
      <c r="J66" s="399">
        <f>D66/$J$5</f>
        <v>101.27272727272727</v>
      </c>
      <c r="L66" s="629"/>
      <c r="N66" s="210">
        <f>LEN(B66)</f>
        <v>71</v>
      </c>
      <c r="O66" s="8"/>
      <c r="P66" s="8"/>
      <c r="Q66" s="8"/>
      <c r="R66" s="128"/>
      <c r="S66" s="8"/>
      <c r="T66" s="8"/>
      <c r="U66" s="8"/>
      <c r="V66" s="126"/>
    </row>
    <row r="67" spans="1:22" x14ac:dyDescent="0.35">
      <c r="B67" s="285" t="s">
        <v>1263</v>
      </c>
      <c r="C67" s="210">
        <v>33078205</v>
      </c>
      <c r="D67" s="363">
        <v>267</v>
      </c>
      <c r="E67" s="214">
        <v>0.35</v>
      </c>
      <c r="F67" s="366">
        <f>D67/$F$5</f>
        <v>35.93539703903096</v>
      </c>
      <c r="G67" s="215">
        <f t="shared" si="10"/>
        <v>31.046511627906977</v>
      </c>
      <c r="H67" s="226">
        <f t="shared" si="11"/>
        <v>44.5</v>
      </c>
      <c r="I67" s="276">
        <f t="shared" si="12"/>
        <v>34.675324675324674</v>
      </c>
      <c r="J67" s="359">
        <f t="shared" si="13"/>
        <v>48.545454545454547</v>
      </c>
      <c r="L67" s="629"/>
      <c r="M67" s="8"/>
      <c r="N67" s="210">
        <f t="shared" si="14"/>
        <v>85</v>
      </c>
      <c r="O67" s="8"/>
      <c r="T67" s="8"/>
      <c r="U67" s="8"/>
      <c r="V67" s="8"/>
    </row>
    <row r="68" spans="1:22" x14ac:dyDescent="0.35">
      <c r="B68" s="285" t="s">
        <v>1264</v>
      </c>
      <c r="C68" s="210">
        <v>33078206</v>
      </c>
      <c r="D68" s="363">
        <v>557</v>
      </c>
      <c r="E68" s="214">
        <v>0.35</v>
      </c>
      <c r="F68" s="366">
        <f>D68/$F$5</f>
        <v>74.966352624495286</v>
      </c>
      <c r="G68" s="215">
        <f>D68/$G$5</f>
        <v>64.767441860465112</v>
      </c>
      <c r="H68" s="226">
        <f>D68/$H$5</f>
        <v>92.833333333333329</v>
      </c>
      <c r="I68" s="276">
        <f>D68/$I$5</f>
        <v>72.337662337662337</v>
      </c>
      <c r="J68" s="359">
        <f>D68/$J$5</f>
        <v>101.27272727272727</v>
      </c>
      <c r="L68" s="629"/>
      <c r="N68" s="210">
        <f>LEN(B68)</f>
        <v>100</v>
      </c>
      <c r="O68" s="8"/>
      <c r="P68" s="8"/>
      <c r="Q68" s="8"/>
      <c r="R68" s="128"/>
      <c r="S68" s="8"/>
      <c r="T68" s="8"/>
      <c r="U68" s="8"/>
      <c r="V68" s="126"/>
    </row>
    <row r="69" spans="1:22" x14ac:dyDescent="0.35">
      <c r="B69" s="285" t="s">
        <v>1265</v>
      </c>
      <c r="C69" s="210">
        <v>33078207</v>
      </c>
      <c r="D69" s="363">
        <v>557</v>
      </c>
      <c r="E69" s="214">
        <v>0.35</v>
      </c>
      <c r="F69" s="366">
        <f>D69/$F$5</f>
        <v>74.966352624495286</v>
      </c>
      <c r="G69" s="215">
        <f t="shared" si="10"/>
        <v>64.767441860465112</v>
      </c>
      <c r="H69" s="226">
        <f t="shared" si="11"/>
        <v>92.833333333333329</v>
      </c>
      <c r="I69" s="276">
        <f t="shared" si="12"/>
        <v>72.337662337662337</v>
      </c>
      <c r="J69" s="359">
        <f t="shared" si="13"/>
        <v>101.27272727272727</v>
      </c>
      <c r="L69" s="629"/>
      <c r="N69" s="210">
        <f t="shared" si="14"/>
        <v>96</v>
      </c>
      <c r="O69" s="8"/>
      <c r="P69" s="8"/>
      <c r="Q69" s="8"/>
      <c r="R69" s="128"/>
      <c r="S69" s="8"/>
      <c r="T69" s="8"/>
      <c r="U69" s="8"/>
      <c r="V69" s="126"/>
    </row>
    <row r="70" spans="1:22" s="8" customFormat="1" x14ac:dyDescent="0.35">
      <c r="A70" s="1007"/>
      <c r="B70" s="727" t="s">
        <v>1072</v>
      </c>
      <c r="C70" s="728"/>
      <c r="D70" s="728"/>
      <c r="E70" s="728"/>
      <c r="F70" s="848"/>
      <c r="G70" s="728"/>
      <c r="H70" s="728"/>
      <c r="I70" s="728"/>
      <c r="J70" s="729"/>
      <c r="K70" s="1008"/>
      <c r="L70" s="618"/>
      <c r="M70"/>
      <c r="N70" s="210"/>
      <c r="R70" s="128"/>
    </row>
    <row r="71" spans="1:22" x14ac:dyDescent="0.35">
      <c r="B71" s="285" t="s">
        <v>1266</v>
      </c>
      <c r="C71" s="280">
        <v>33078204</v>
      </c>
      <c r="D71" s="363">
        <v>810</v>
      </c>
      <c r="E71" s="225">
        <v>0.35</v>
      </c>
      <c r="F71" s="366">
        <f>D71/$F$5</f>
        <v>109.01749663526245</v>
      </c>
      <c r="G71" s="215">
        <f t="shared" si="10"/>
        <v>94.186046511627907</v>
      </c>
      <c r="H71" s="274">
        <f t="shared" si="11"/>
        <v>135</v>
      </c>
      <c r="I71" s="276">
        <f t="shared" si="12"/>
        <v>105.1948051948052</v>
      </c>
      <c r="J71" s="359">
        <f t="shared" si="13"/>
        <v>147.27272727272728</v>
      </c>
      <c r="L71" s="629"/>
      <c r="N71" s="210">
        <f t="shared" si="14"/>
        <v>92</v>
      </c>
      <c r="O71" s="8"/>
      <c r="P71" s="8"/>
      <c r="Q71" s="8"/>
      <c r="R71" s="128"/>
      <c r="S71" s="8"/>
      <c r="T71" s="8"/>
      <c r="U71" s="8"/>
      <c r="V71" s="126"/>
    </row>
    <row r="72" spans="1:22" x14ac:dyDescent="0.35">
      <c r="B72" s="311" t="s">
        <v>1267</v>
      </c>
      <c r="C72" s="280">
        <v>33078230</v>
      </c>
      <c r="D72" s="363">
        <v>810</v>
      </c>
      <c r="E72" s="225">
        <v>0.35</v>
      </c>
      <c r="F72" s="366">
        <f>D72/$F$5</f>
        <v>109.01749663526245</v>
      </c>
      <c r="G72" s="215">
        <f t="shared" si="10"/>
        <v>94.186046511627907</v>
      </c>
      <c r="H72" s="274">
        <f t="shared" si="11"/>
        <v>135</v>
      </c>
      <c r="I72" s="276">
        <f t="shared" si="12"/>
        <v>105.1948051948052</v>
      </c>
      <c r="J72" s="359">
        <f t="shared" si="13"/>
        <v>147.27272727272728</v>
      </c>
      <c r="L72" s="629" t="s">
        <v>452</v>
      </c>
      <c r="N72" s="210">
        <f t="shared" si="14"/>
        <v>95</v>
      </c>
      <c r="O72" s="8"/>
      <c r="P72" s="8"/>
      <c r="Q72" s="8"/>
      <c r="R72" s="128"/>
      <c r="S72" s="8"/>
      <c r="T72" s="8"/>
      <c r="U72" s="8"/>
      <c r="V72" s="126"/>
    </row>
    <row r="73" spans="1:22" x14ac:dyDescent="0.35">
      <c r="B73" s="285" t="s">
        <v>1268</v>
      </c>
      <c r="C73" s="210">
        <v>33078208</v>
      </c>
      <c r="D73" s="363">
        <v>810</v>
      </c>
      <c r="E73" s="214">
        <v>0.35</v>
      </c>
      <c r="F73" s="845">
        <f>D73/$F$5</f>
        <v>109.01749663526245</v>
      </c>
      <c r="G73" s="215">
        <f t="shared" si="10"/>
        <v>94.186046511627907</v>
      </c>
      <c r="H73" s="226">
        <f t="shared" si="11"/>
        <v>135</v>
      </c>
      <c r="I73" s="276">
        <f t="shared" si="12"/>
        <v>105.1948051948052</v>
      </c>
      <c r="J73" s="359">
        <f t="shared" si="13"/>
        <v>147.27272727272728</v>
      </c>
      <c r="L73" s="629"/>
      <c r="M73" s="128"/>
      <c r="N73" s="210">
        <f t="shared" si="14"/>
        <v>86</v>
      </c>
      <c r="O73" s="8"/>
      <c r="P73" s="8"/>
      <c r="Q73" s="8"/>
      <c r="R73" s="128"/>
      <c r="S73" s="8"/>
      <c r="T73" s="8"/>
      <c r="U73" s="8"/>
      <c r="V73" s="128"/>
    </row>
    <row r="74" spans="1:22" s="8" customFormat="1" x14ac:dyDescent="0.35">
      <c r="A74" s="1007"/>
      <c r="B74" s="727" t="s">
        <v>1269</v>
      </c>
      <c r="C74" s="728"/>
      <c r="D74" s="728"/>
      <c r="E74" s="728"/>
      <c r="F74" s="847"/>
      <c r="G74" s="728"/>
      <c r="H74" s="728"/>
      <c r="I74" s="728"/>
      <c r="J74" s="729"/>
      <c r="K74" s="1008"/>
      <c r="L74" s="618"/>
      <c r="M74"/>
      <c r="N74" s="210"/>
      <c r="R74" s="128"/>
    </row>
    <row r="75" spans="1:22" x14ac:dyDescent="0.35">
      <c r="B75" s="285" t="s">
        <v>1270</v>
      </c>
      <c r="C75" s="210">
        <v>33078209</v>
      </c>
      <c r="D75" s="363">
        <v>282</v>
      </c>
      <c r="E75" s="214">
        <v>0.35</v>
      </c>
      <c r="F75" s="846">
        <f>D75/$F$5</f>
        <v>37.954239569313593</v>
      </c>
      <c r="G75" s="215">
        <f>D75/$G$5</f>
        <v>32.790697674418603</v>
      </c>
      <c r="H75" s="226">
        <f>D75/$H$5</f>
        <v>47</v>
      </c>
      <c r="I75" s="276">
        <f>D75/$I$5</f>
        <v>36.623376623376622</v>
      </c>
      <c r="J75" s="359">
        <f>D75/$J$5</f>
        <v>51.272727272727273</v>
      </c>
      <c r="L75" s="629"/>
      <c r="M75" s="8"/>
      <c r="N75" s="210">
        <f>LEN(B75)</f>
        <v>91</v>
      </c>
      <c r="O75" s="8"/>
      <c r="P75" s="8"/>
      <c r="Q75" s="8"/>
      <c r="R75" s="8"/>
      <c r="S75" s="8"/>
      <c r="T75" s="8"/>
      <c r="U75" s="8"/>
      <c r="V75" s="8"/>
    </row>
    <row r="76" spans="1:22" s="8" customFormat="1" x14ac:dyDescent="0.35">
      <c r="A76" s="1007"/>
      <c r="B76" s="688" t="s">
        <v>1253</v>
      </c>
      <c r="C76" s="689"/>
      <c r="D76" s="689"/>
      <c r="E76" s="689"/>
      <c r="F76" s="689"/>
      <c r="G76" s="689"/>
      <c r="H76" s="689"/>
      <c r="I76" s="689"/>
      <c r="J76" s="690"/>
      <c r="K76" s="1008"/>
      <c r="L76" s="618"/>
      <c r="M76"/>
      <c r="N76" s="210"/>
      <c r="R76" s="128"/>
    </row>
    <row r="77" spans="1:22" s="8" customFormat="1" x14ac:dyDescent="0.35">
      <c r="A77" s="1007"/>
      <c r="B77" s="688" t="s">
        <v>1254</v>
      </c>
      <c r="C77" s="689"/>
      <c r="D77" s="689"/>
      <c r="E77" s="689"/>
      <c r="F77" s="689"/>
      <c r="G77" s="689"/>
      <c r="H77" s="689"/>
      <c r="I77" s="689"/>
      <c r="J77" s="690"/>
      <c r="K77" s="1008"/>
      <c r="L77" s="618"/>
      <c r="M77"/>
      <c r="N77" s="210"/>
      <c r="R77" s="128"/>
    </row>
    <row r="78" spans="1:22" s="8" customFormat="1" ht="17.5" x14ac:dyDescent="0.35">
      <c r="A78" s="1007"/>
      <c r="B78" s="688" t="s">
        <v>1255</v>
      </c>
      <c r="C78" s="689"/>
      <c r="D78" s="689"/>
      <c r="E78" s="689"/>
      <c r="F78" s="689"/>
      <c r="G78" s="689"/>
      <c r="H78" s="689"/>
      <c r="I78" s="689"/>
      <c r="J78" s="690"/>
      <c r="K78" s="1008"/>
      <c r="L78" s="618"/>
      <c r="M78"/>
      <c r="N78" s="210"/>
      <c r="R78" s="128"/>
    </row>
    <row r="79" spans="1:22" x14ac:dyDescent="0.35">
      <c r="B79" s="4"/>
      <c r="C79" s="4"/>
      <c r="D79" s="4"/>
      <c r="E79" s="4"/>
      <c r="F79" s="4"/>
      <c r="G79" s="4"/>
      <c r="H79" s="4"/>
      <c r="I79" s="4"/>
      <c r="J79" s="4"/>
      <c r="L79" s="4"/>
      <c r="M79" s="4"/>
      <c r="N79" s="4"/>
    </row>
    <row r="80" spans="1:22" x14ac:dyDescent="0.35">
      <c r="B80" s="4"/>
      <c r="C80" s="4"/>
      <c r="D80" s="4"/>
      <c r="E80" s="4"/>
      <c r="F80" s="4"/>
      <c r="G80" s="4"/>
      <c r="H80" s="4"/>
      <c r="I80" s="4"/>
      <c r="J80" s="4"/>
      <c r="L80" s="4"/>
      <c r="M80" s="4"/>
      <c r="N80" s="4"/>
    </row>
    <row r="81" spans="2:14" x14ac:dyDescent="0.35">
      <c r="B81" s="4"/>
      <c r="C81" s="4"/>
      <c r="D81" s="4"/>
      <c r="E81" s="4"/>
      <c r="F81" s="4"/>
      <c r="G81" s="4"/>
      <c r="H81" s="4"/>
      <c r="I81" s="4"/>
      <c r="J81" s="4"/>
      <c r="L81" s="4"/>
      <c r="M81" s="4"/>
      <c r="N81" s="4"/>
    </row>
    <row r="82" spans="2:14" x14ac:dyDescent="0.35">
      <c r="B82" s="4"/>
      <c r="C82" s="4"/>
      <c r="D82" s="4"/>
      <c r="E82" s="4"/>
      <c r="F82" s="4"/>
      <c r="G82" s="4"/>
      <c r="H82" s="4"/>
      <c r="I82" s="4"/>
      <c r="J82" s="4"/>
      <c r="L82" s="4"/>
      <c r="M82" s="4"/>
      <c r="N82" s="4"/>
    </row>
    <row r="83" spans="2:14" x14ac:dyDescent="0.35">
      <c r="B83" s="4"/>
      <c r="C83" s="4"/>
      <c r="D83" s="4"/>
      <c r="E83" s="4"/>
      <c r="F83" s="4"/>
      <c r="G83" s="4"/>
      <c r="H83" s="4"/>
      <c r="I83" s="4"/>
      <c r="J83" s="4"/>
      <c r="L83" s="4"/>
      <c r="M83" s="4"/>
      <c r="N83" s="4"/>
    </row>
    <row r="84" spans="2:14" x14ac:dyDescent="0.35">
      <c r="B84" s="4"/>
      <c r="C84" s="4"/>
      <c r="D84" s="4"/>
      <c r="E84" s="4"/>
      <c r="F84" s="4"/>
      <c r="G84" s="4"/>
      <c r="H84" s="4"/>
      <c r="I84" s="4"/>
      <c r="J84" s="4"/>
      <c r="L84" s="4"/>
      <c r="M84" s="4"/>
      <c r="N84" s="4"/>
    </row>
    <row r="85" spans="2:14" x14ac:dyDescent="0.35">
      <c r="B85" s="4"/>
      <c r="C85" s="4"/>
      <c r="D85" s="4"/>
      <c r="E85" s="4"/>
      <c r="F85" s="4"/>
      <c r="G85" s="4"/>
      <c r="H85" s="4"/>
      <c r="I85" s="4"/>
      <c r="J85" s="4"/>
      <c r="L85" s="4"/>
      <c r="M85" s="4"/>
      <c r="N85" s="4"/>
    </row>
    <row r="86" spans="2:14" x14ac:dyDescent="0.35">
      <c r="B86" s="4"/>
      <c r="C86" s="4"/>
      <c r="D86" s="4"/>
      <c r="E86" s="4"/>
      <c r="F86" s="4"/>
      <c r="G86" s="4"/>
      <c r="H86" s="4"/>
      <c r="I86" s="4"/>
      <c r="J86" s="4"/>
      <c r="L86" s="4"/>
      <c r="M86" s="4"/>
      <c r="N86" s="4"/>
    </row>
    <row r="87" spans="2:14" x14ac:dyDescent="0.35">
      <c r="B87" s="4"/>
      <c r="C87" s="4"/>
      <c r="D87" s="4"/>
      <c r="E87" s="4"/>
      <c r="F87" s="4"/>
      <c r="G87" s="4"/>
      <c r="H87" s="4"/>
      <c r="I87" s="4"/>
      <c r="J87" s="4"/>
      <c r="L87" s="4"/>
      <c r="M87" s="4"/>
      <c r="N87" s="4"/>
    </row>
    <row r="88" spans="2:14" x14ac:dyDescent="0.35">
      <c r="B88" s="4"/>
      <c r="C88" s="4"/>
      <c r="D88" s="4"/>
      <c r="E88" s="4"/>
      <c r="F88" s="4"/>
      <c r="G88" s="4"/>
      <c r="H88" s="4"/>
      <c r="I88" s="4"/>
      <c r="J88" s="4"/>
      <c r="L88" s="4"/>
      <c r="M88" s="4"/>
      <c r="N88" s="4"/>
    </row>
    <row r="89" spans="2:14" x14ac:dyDescent="0.35">
      <c r="B89" s="4"/>
      <c r="C89" s="4"/>
      <c r="D89" s="4"/>
      <c r="E89" s="4"/>
      <c r="F89" s="4"/>
      <c r="G89" s="4"/>
      <c r="H89" s="4"/>
      <c r="I89" s="4"/>
      <c r="J89" s="4"/>
      <c r="L89" s="4"/>
      <c r="M89" s="4"/>
      <c r="N89" s="4"/>
    </row>
    <row r="90" spans="2:14" x14ac:dyDescent="0.35">
      <c r="B90" s="4"/>
      <c r="C90" s="4"/>
      <c r="D90" s="4"/>
      <c r="E90" s="4"/>
      <c r="F90" s="4"/>
      <c r="G90" s="4"/>
      <c r="H90" s="4"/>
      <c r="I90" s="4"/>
      <c r="J90" s="4"/>
      <c r="L90" s="4"/>
      <c r="M90" s="4"/>
      <c r="N90" s="4"/>
    </row>
    <row r="91" spans="2:14" x14ac:dyDescent="0.35">
      <c r="B91" s="4"/>
      <c r="C91" s="4"/>
      <c r="D91" s="4"/>
      <c r="E91" s="4"/>
      <c r="F91" s="4"/>
      <c r="G91" s="4"/>
      <c r="H91" s="4"/>
      <c r="I91" s="4"/>
      <c r="J91" s="4"/>
      <c r="L91" s="4"/>
      <c r="M91" s="4"/>
      <c r="N91" s="4"/>
    </row>
    <row r="92" spans="2:14" x14ac:dyDescent="0.35">
      <c r="B92" s="4"/>
      <c r="C92" s="4"/>
      <c r="D92" s="4"/>
      <c r="E92" s="4"/>
      <c r="F92" s="4"/>
      <c r="G92" s="4"/>
      <c r="H92" s="4"/>
      <c r="I92" s="4"/>
      <c r="J92" s="4"/>
      <c r="L92" s="4"/>
      <c r="M92" s="4"/>
      <c r="N92" s="4"/>
    </row>
    <row r="93" spans="2:14" x14ac:dyDescent="0.35">
      <c r="B93" s="4"/>
      <c r="C93" s="4"/>
      <c r="D93" s="4"/>
      <c r="E93" s="4"/>
      <c r="F93" s="4"/>
      <c r="G93" s="4"/>
      <c r="H93" s="4"/>
      <c r="I93" s="4"/>
      <c r="J93" s="4"/>
      <c r="L93" s="4"/>
      <c r="M93" s="4"/>
      <c r="N93" s="4"/>
    </row>
    <row r="94" spans="2:14" x14ac:dyDescent="0.35">
      <c r="B94" s="4"/>
      <c r="C94" s="4"/>
      <c r="D94" s="4"/>
      <c r="E94" s="4"/>
      <c r="F94" s="4"/>
      <c r="G94" s="4"/>
      <c r="H94" s="4"/>
      <c r="I94" s="4"/>
      <c r="J94" s="4"/>
      <c r="L94" s="4"/>
      <c r="M94" s="4"/>
      <c r="N94" s="4"/>
    </row>
    <row r="95" spans="2:14" x14ac:dyDescent="0.35">
      <c r="B95" s="4"/>
      <c r="C95" s="4"/>
      <c r="D95" s="4"/>
      <c r="E95" s="4"/>
      <c r="F95" s="4"/>
      <c r="G95" s="4"/>
      <c r="H95" s="4"/>
      <c r="I95" s="4"/>
      <c r="J95" s="4"/>
      <c r="L95" s="4"/>
      <c r="M95" s="4"/>
      <c r="N95" s="4"/>
    </row>
    <row r="96" spans="2:14" x14ac:dyDescent="0.35">
      <c r="B96" s="4"/>
      <c r="C96" s="4"/>
      <c r="D96" s="4"/>
      <c r="E96" s="4"/>
      <c r="F96" s="4"/>
      <c r="G96" s="4"/>
      <c r="H96" s="4"/>
      <c r="I96" s="4"/>
      <c r="J96" s="4"/>
      <c r="L96" s="4"/>
      <c r="M96" s="4"/>
      <c r="N96" s="4"/>
    </row>
    <row r="97" spans="2:14" x14ac:dyDescent="0.35">
      <c r="B97" s="4"/>
      <c r="C97" s="4"/>
      <c r="D97" s="4"/>
      <c r="E97" s="4"/>
      <c r="F97" s="4"/>
      <c r="G97" s="4"/>
      <c r="H97" s="4"/>
      <c r="I97" s="4"/>
      <c r="J97" s="4"/>
      <c r="L97" s="4"/>
      <c r="M97" s="4"/>
      <c r="N97" s="4"/>
    </row>
    <row r="98" spans="2:14" x14ac:dyDescent="0.35">
      <c r="B98" s="4"/>
      <c r="C98" s="4"/>
      <c r="D98" s="4"/>
      <c r="E98" s="4"/>
      <c r="F98" s="4"/>
      <c r="G98" s="4"/>
      <c r="H98" s="4"/>
      <c r="I98" s="4"/>
      <c r="J98" s="4"/>
      <c r="L98" s="4"/>
      <c r="M98" s="4"/>
      <c r="N98" s="4"/>
    </row>
    <row r="99" spans="2:14" x14ac:dyDescent="0.35">
      <c r="B99" s="4"/>
      <c r="C99" s="4"/>
      <c r="D99" s="4"/>
      <c r="E99" s="4"/>
      <c r="F99" s="4"/>
      <c r="G99" s="4"/>
      <c r="H99" s="4"/>
      <c r="I99" s="4"/>
      <c r="J99" s="4"/>
      <c r="L99" s="4"/>
      <c r="M99" s="4"/>
      <c r="N99" s="4"/>
    </row>
    <row r="100" spans="2:14" x14ac:dyDescent="0.35">
      <c r="B100" s="4"/>
      <c r="C100" s="4"/>
      <c r="D100" s="4"/>
      <c r="E100" s="4"/>
      <c r="F100" s="4"/>
      <c r="G100" s="4"/>
      <c r="H100" s="4"/>
      <c r="I100" s="4"/>
      <c r="J100" s="4"/>
      <c r="L100" s="4"/>
      <c r="M100" s="4"/>
      <c r="N100" s="4"/>
    </row>
    <row r="101" spans="2:14" x14ac:dyDescent="0.35">
      <c r="B101" s="4"/>
      <c r="C101" s="4"/>
      <c r="D101" s="4"/>
      <c r="E101" s="4"/>
      <c r="F101" s="4"/>
      <c r="G101" s="4"/>
      <c r="H101" s="4"/>
      <c r="I101" s="4"/>
      <c r="J101" s="4"/>
      <c r="L101" s="4"/>
      <c r="M101" s="4"/>
      <c r="N101" s="4"/>
    </row>
    <row r="102" spans="2:14" x14ac:dyDescent="0.35">
      <c r="B102" s="4"/>
      <c r="C102" s="4"/>
      <c r="D102" s="4"/>
      <c r="E102" s="4"/>
      <c r="F102" s="4"/>
      <c r="G102" s="4"/>
      <c r="H102" s="4"/>
      <c r="I102" s="4"/>
      <c r="J102" s="4"/>
      <c r="L102" s="4"/>
      <c r="M102" s="4"/>
      <c r="N102" s="4"/>
    </row>
    <row r="103" spans="2:14" x14ac:dyDescent="0.35">
      <c r="B103" s="4"/>
      <c r="C103" s="4"/>
      <c r="D103" s="4"/>
      <c r="E103" s="4"/>
      <c r="F103" s="4"/>
      <c r="G103" s="4"/>
      <c r="H103" s="4"/>
      <c r="I103" s="4"/>
      <c r="J103" s="4"/>
      <c r="L103" s="4"/>
      <c r="M103" s="4"/>
      <c r="N103" s="4"/>
    </row>
    <row r="104" spans="2:14" x14ac:dyDescent="0.35">
      <c r="B104" s="4"/>
      <c r="C104" s="4"/>
      <c r="D104" s="4"/>
      <c r="E104" s="4"/>
      <c r="F104" s="4"/>
      <c r="G104" s="4"/>
      <c r="H104" s="4"/>
      <c r="I104" s="4"/>
      <c r="J104" s="4"/>
      <c r="L104" s="4"/>
      <c r="M104" s="4"/>
      <c r="N104" s="4"/>
    </row>
    <row r="105" spans="2:14" x14ac:dyDescent="0.35">
      <c r="B105" s="4"/>
      <c r="C105" s="4"/>
      <c r="D105" s="4"/>
      <c r="E105" s="4"/>
      <c r="F105" s="4"/>
      <c r="G105" s="4"/>
      <c r="H105" s="4"/>
      <c r="I105" s="4"/>
      <c r="J105" s="4"/>
      <c r="L105" s="4"/>
      <c r="M105" s="4"/>
      <c r="N105" s="4"/>
    </row>
    <row r="106" spans="2:14" x14ac:dyDescent="0.35">
      <c r="B106" s="4"/>
      <c r="C106" s="4"/>
      <c r="D106" s="4"/>
      <c r="E106" s="4"/>
      <c r="F106" s="4"/>
      <c r="G106" s="4"/>
      <c r="H106" s="4"/>
      <c r="I106" s="4"/>
      <c r="J106" s="4"/>
      <c r="L106" s="4"/>
      <c r="M106" s="4"/>
      <c r="N106" s="4"/>
    </row>
    <row r="107" spans="2:14" x14ac:dyDescent="0.35">
      <c r="B107" s="4"/>
      <c r="C107" s="4"/>
      <c r="D107" s="4"/>
      <c r="E107" s="4"/>
      <c r="F107" s="4"/>
      <c r="G107" s="4"/>
      <c r="H107" s="4"/>
      <c r="I107" s="4"/>
      <c r="J107" s="4"/>
      <c r="L107" s="4"/>
      <c r="M107" s="4"/>
      <c r="N107" s="4"/>
    </row>
    <row r="108" spans="2:14" x14ac:dyDescent="0.35">
      <c r="B108" s="4"/>
      <c r="C108" s="4"/>
      <c r="D108" s="4"/>
      <c r="E108" s="4"/>
      <c r="F108" s="4"/>
      <c r="G108" s="4"/>
      <c r="H108" s="4"/>
      <c r="I108" s="4"/>
      <c r="J108" s="4"/>
      <c r="L108" s="4"/>
      <c r="M108" s="4"/>
      <c r="N108" s="4"/>
    </row>
    <row r="109" spans="2:14" x14ac:dyDescent="0.35">
      <c r="B109" s="4"/>
      <c r="C109" s="4"/>
      <c r="D109" s="4"/>
      <c r="E109" s="4"/>
      <c r="F109" s="4"/>
      <c r="G109" s="4"/>
      <c r="H109" s="4"/>
      <c r="I109" s="4"/>
      <c r="J109" s="4"/>
      <c r="L109" s="4"/>
      <c r="M109" s="4"/>
      <c r="N109" s="4"/>
    </row>
    <row r="110" spans="2:14" x14ac:dyDescent="0.35">
      <c r="B110" s="4"/>
      <c r="C110" s="4"/>
      <c r="D110" s="4"/>
      <c r="E110" s="4"/>
      <c r="F110" s="4"/>
      <c r="G110" s="4"/>
      <c r="H110" s="4"/>
      <c r="I110" s="4"/>
      <c r="J110" s="4"/>
      <c r="L110" s="4"/>
      <c r="M110" s="4"/>
      <c r="N110" s="4"/>
    </row>
    <row r="111" spans="2:14" x14ac:dyDescent="0.35">
      <c r="B111" s="4"/>
      <c r="C111" s="4"/>
      <c r="D111" s="4"/>
      <c r="E111" s="4"/>
      <c r="F111" s="4"/>
      <c r="G111" s="4"/>
      <c r="H111" s="4"/>
      <c r="I111" s="4"/>
      <c r="J111" s="4"/>
      <c r="L111" s="4"/>
      <c r="M111" s="4"/>
      <c r="N111" s="4"/>
    </row>
    <row r="112" spans="2:14" x14ac:dyDescent="0.35">
      <c r="B112" s="4"/>
      <c r="C112" s="4"/>
      <c r="D112" s="4"/>
      <c r="E112" s="4"/>
      <c r="F112" s="4"/>
      <c r="G112" s="4"/>
      <c r="H112" s="4"/>
      <c r="I112" s="4"/>
      <c r="J112" s="4"/>
      <c r="L112" s="4"/>
      <c r="M112" s="4"/>
      <c r="N112" s="4"/>
    </row>
    <row r="113" spans="2:14" x14ac:dyDescent="0.35">
      <c r="B113" s="4"/>
      <c r="C113" s="4"/>
      <c r="D113" s="4"/>
      <c r="E113" s="4"/>
      <c r="F113" s="4"/>
      <c r="G113" s="4"/>
      <c r="H113" s="4"/>
      <c r="I113" s="4"/>
      <c r="J113" s="4"/>
      <c r="L113" s="4"/>
      <c r="M113" s="4"/>
      <c r="N113" s="4"/>
    </row>
    <row r="114" spans="2:14" x14ac:dyDescent="0.35">
      <c r="B114" s="4"/>
      <c r="C114" s="4"/>
      <c r="D114" s="4"/>
      <c r="E114" s="4"/>
      <c r="F114" s="4"/>
      <c r="G114" s="4"/>
      <c r="H114" s="4"/>
      <c r="I114" s="4"/>
      <c r="J114" s="4"/>
      <c r="L114" s="4"/>
      <c r="M114" s="4"/>
      <c r="N114" s="4"/>
    </row>
    <row r="115" spans="2:14" x14ac:dyDescent="0.35">
      <c r="B115" s="4"/>
      <c r="C115" s="4"/>
      <c r="D115" s="4"/>
      <c r="E115" s="4"/>
      <c r="F115" s="4"/>
      <c r="G115" s="4"/>
      <c r="H115" s="4"/>
      <c r="I115" s="4"/>
      <c r="J115" s="4"/>
      <c r="L115" s="4"/>
      <c r="M115" s="4"/>
      <c r="N115" s="4"/>
    </row>
    <row r="116" spans="2:14" x14ac:dyDescent="0.35">
      <c r="B116" s="4"/>
      <c r="C116" s="4"/>
      <c r="D116" s="4"/>
      <c r="E116" s="4"/>
      <c r="F116" s="4"/>
      <c r="G116" s="4"/>
      <c r="H116" s="4"/>
      <c r="I116" s="4"/>
      <c r="J116" s="4"/>
      <c r="L116" s="4"/>
      <c r="M116" s="4"/>
      <c r="N116" s="4"/>
    </row>
    <row r="117" spans="2:14" x14ac:dyDescent="0.35">
      <c r="B117" s="4"/>
      <c r="C117" s="4"/>
      <c r="D117" s="4"/>
      <c r="E117" s="4"/>
      <c r="F117" s="4"/>
      <c r="G117" s="4"/>
      <c r="H117" s="4"/>
      <c r="I117" s="4"/>
      <c r="J117" s="4"/>
      <c r="L117" s="4"/>
      <c r="M117" s="4"/>
      <c r="N117" s="4"/>
    </row>
    <row r="118" spans="2:14" x14ac:dyDescent="0.35">
      <c r="B118" s="4"/>
      <c r="C118" s="4"/>
      <c r="D118" s="4"/>
      <c r="E118" s="4"/>
      <c r="F118" s="4"/>
      <c r="G118" s="4"/>
      <c r="H118" s="4"/>
      <c r="I118" s="4"/>
      <c r="J118" s="4"/>
      <c r="L118" s="4"/>
      <c r="M118" s="4"/>
      <c r="N118" s="4"/>
    </row>
    <row r="119" spans="2:14" x14ac:dyDescent="0.35">
      <c r="B119" s="4"/>
      <c r="C119" s="4"/>
      <c r="D119" s="4"/>
      <c r="E119" s="4"/>
      <c r="F119" s="4"/>
      <c r="G119" s="4"/>
      <c r="H119" s="4"/>
      <c r="I119" s="4"/>
      <c r="J119" s="4"/>
      <c r="L119" s="4"/>
      <c r="M119" s="4"/>
      <c r="N119" s="4"/>
    </row>
    <row r="120" spans="2:14" x14ac:dyDescent="0.35">
      <c r="B120" s="4"/>
      <c r="C120" s="4"/>
      <c r="D120" s="4"/>
      <c r="E120" s="4"/>
      <c r="F120" s="4"/>
      <c r="G120" s="4"/>
      <c r="H120" s="4"/>
      <c r="I120" s="4"/>
      <c r="J120" s="4"/>
      <c r="L120" s="4"/>
      <c r="M120" s="4"/>
      <c r="N120" s="4"/>
    </row>
    <row r="121" spans="2:14" x14ac:dyDescent="0.35">
      <c r="B121" s="4"/>
      <c r="C121" s="4"/>
      <c r="D121" s="4"/>
      <c r="E121" s="4"/>
      <c r="F121" s="4"/>
      <c r="G121" s="4"/>
      <c r="H121" s="4"/>
      <c r="I121" s="4"/>
      <c r="J121" s="4"/>
      <c r="L121" s="4"/>
      <c r="M121" s="4"/>
      <c r="N121" s="4"/>
    </row>
    <row r="122" spans="2:14" x14ac:dyDescent="0.35">
      <c r="B122" s="4"/>
      <c r="C122" s="4"/>
      <c r="D122" s="4"/>
      <c r="E122" s="4"/>
      <c r="F122" s="4"/>
      <c r="G122" s="4"/>
      <c r="H122" s="4"/>
      <c r="I122" s="4"/>
      <c r="J122" s="4"/>
      <c r="L122" s="4"/>
      <c r="M122" s="4"/>
      <c r="N122" s="4"/>
    </row>
    <row r="123" spans="2:14" x14ac:dyDescent="0.35">
      <c r="B123" s="4"/>
      <c r="C123" s="4"/>
      <c r="D123" s="4"/>
      <c r="E123" s="4"/>
      <c r="F123" s="4"/>
      <c r="G123" s="4"/>
      <c r="H123" s="4"/>
      <c r="I123" s="4"/>
      <c r="J123" s="4"/>
      <c r="L123" s="4"/>
      <c r="M123" s="4"/>
      <c r="N123" s="4"/>
    </row>
    <row r="124" spans="2:14" x14ac:dyDescent="0.35">
      <c r="B124" s="4"/>
      <c r="C124" s="4"/>
      <c r="D124" s="4"/>
      <c r="E124" s="4"/>
      <c r="F124" s="4"/>
      <c r="G124" s="4"/>
      <c r="H124" s="4"/>
      <c r="I124" s="4"/>
      <c r="J124" s="4"/>
      <c r="L124" s="4"/>
      <c r="M124" s="4"/>
      <c r="N124" s="4"/>
    </row>
    <row r="125" spans="2:14" x14ac:dyDescent="0.35">
      <c r="B125" s="4"/>
      <c r="C125" s="4"/>
      <c r="D125" s="4"/>
      <c r="E125" s="4"/>
      <c r="F125" s="4"/>
      <c r="G125" s="4"/>
      <c r="H125" s="4"/>
      <c r="I125" s="4"/>
      <c r="J125" s="4"/>
      <c r="L125" s="4"/>
      <c r="M125" s="4"/>
      <c r="N125" s="4"/>
    </row>
    <row r="126" spans="2:14" x14ac:dyDescent="0.35">
      <c r="B126" s="4"/>
      <c r="C126" s="4"/>
      <c r="D126" s="4"/>
      <c r="E126" s="4"/>
      <c r="F126" s="4"/>
      <c r="G126" s="4"/>
      <c r="H126" s="4"/>
      <c r="I126" s="4"/>
      <c r="J126" s="4"/>
      <c r="L126" s="4"/>
      <c r="M126" s="4"/>
      <c r="N126" s="4"/>
    </row>
    <row r="127" spans="2:14" x14ac:dyDescent="0.35">
      <c r="B127" s="4"/>
      <c r="C127" s="4"/>
      <c r="D127" s="4"/>
      <c r="E127" s="4"/>
      <c r="F127" s="4"/>
      <c r="G127" s="4"/>
      <c r="H127" s="4"/>
      <c r="I127" s="4"/>
      <c r="J127" s="4"/>
      <c r="L127" s="4"/>
      <c r="M127" s="4"/>
      <c r="N127" s="4"/>
    </row>
    <row r="128" spans="2:14" x14ac:dyDescent="0.35">
      <c r="B128" s="4"/>
      <c r="C128" s="4"/>
      <c r="D128" s="4"/>
      <c r="E128" s="4"/>
      <c r="F128" s="4"/>
      <c r="G128" s="4"/>
      <c r="H128" s="4"/>
      <c r="I128" s="4"/>
      <c r="J128" s="4"/>
      <c r="L128" s="4"/>
      <c r="M128" s="4"/>
      <c r="N128" s="4"/>
    </row>
    <row r="129" spans="2:14" x14ac:dyDescent="0.35">
      <c r="B129" s="4"/>
      <c r="C129" s="4"/>
      <c r="D129" s="4"/>
      <c r="E129" s="4"/>
      <c r="F129" s="4"/>
      <c r="G129" s="4"/>
      <c r="H129" s="4"/>
      <c r="I129" s="4"/>
      <c r="J129" s="4"/>
      <c r="L129" s="4"/>
      <c r="M129" s="4"/>
      <c r="N129" s="4"/>
    </row>
    <row r="130" spans="2:14" x14ac:dyDescent="0.35">
      <c r="B130" s="4"/>
      <c r="C130" s="4"/>
      <c r="D130" s="4"/>
      <c r="E130" s="4"/>
      <c r="F130" s="4"/>
      <c r="G130" s="4"/>
      <c r="H130" s="4"/>
      <c r="I130" s="4"/>
      <c r="J130" s="4"/>
      <c r="L130" s="4"/>
      <c r="M130" s="4"/>
      <c r="N130" s="4"/>
    </row>
    <row r="131" spans="2:14" x14ac:dyDescent="0.35">
      <c r="B131" s="4"/>
      <c r="C131" s="4"/>
      <c r="D131" s="4"/>
      <c r="E131" s="4"/>
      <c r="F131" s="4"/>
      <c r="G131" s="4"/>
      <c r="H131" s="4"/>
      <c r="I131" s="4"/>
      <c r="J131" s="4"/>
      <c r="L131" s="4"/>
      <c r="M131" s="4"/>
      <c r="N131" s="4"/>
    </row>
    <row r="132" spans="2:14" x14ac:dyDescent="0.35">
      <c r="B132" s="4"/>
      <c r="C132" s="4"/>
      <c r="D132" s="4"/>
      <c r="E132" s="4"/>
      <c r="F132" s="4"/>
      <c r="G132" s="4"/>
      <c r="H132" s="4"/>
      <c r="I132" s="4"/>
      <c r="J132" s="4"/>
      <c r="L132" s="4"/>
      <c r="M132" s="4"/>
      <c r="N132" s="4"/>
    </row>
    <row r="133" spans="2:14" x14ac:dyDescent="0.35">
      <c r="B133" s="4"/>
      <c r="C133" s="4"/>
      <c r="D133" s="4"/>
      <c r="E133" s="4"/>
      <c r="F133" s="4"/>
      <c r="G133" s="4"/>
      <c r="H133" s="4"/>
      <c r="I133" s="4"/>
      <c r="J133" s="4"/>
      <c r="L133" s="4"/>
      <c r="M133" s="4"/>
      <c r="N133" s="4"/>
    </row>
    <row r="134" spans="2:14" x14ac:dyDescent="0.35">
      <c r="B134" s="4"/>
      <c r="C134" s="4"/>
      <c r="D134" s="4"/>
      <c r="E134" s="4"/>
      <c r="F134" s="4"/>
      <c r="G134" s="4"/>
      <c r="H134" s="4"/>
      <c r="I134" s="4"/>
      <c r="J134" s="4"/>
      <c r="L134" s="4"/>
      <c r="M134" s="4"/>
      <c r="N134" s="4"/>
    </row>
    <row r="135" spans="2:14" x14ac:dyDescent="0.35">
      <c r="B135" s="4"/>
      <c r="C135" s="4"/>
      <c r="D135" s="4"/>
      <c r="E135" s="4"/>
      <c r="F135" s="4"/>
      <c r="G135" s="4"/>
      <c r="H135" s="4"/>
      <c r="I135" s="4"/>
      <c r="J135" s="4"/>
      <c r="L135" s="4"/>
      <c r="M135" s="4"/>
      <c r="N135" s="4"/>
    </row>
    <row r="136" spans="2:14" x14ac:dyDescent="0.35">
      <c r="B136" s="4"/>
      <c r="C136" s="4"/>
      <c r="D136" s="4"/>
      <c r="E136" s="4"/>
      <c r="F136" s="4"/>
      <c r="G136" s="4"/>
      <c r="H136" s="4"/>
      <c r="I136" s="4"/>
      <c r="J136" s="4"/>
      <c r="L136" s="4"/>
      <c r="M136" s="4"/>
      <c r="N136" s="4"/>
    </row>
    <row r="137" spans="2:14" x14ac:dyDescent="0.35">
      <c r="B137" s="4"/>
      <c r="C137" s="4"/>
      <c r="D137" s="4"/>
      <c r="E137" s="4"/>
      <c r="F137" s="4"/>
      <c r="G137" s="4"/>
      <c r="H137" s="4"/>
      <c r="I137" s="4"/>
      <c r="J137" s="4"/>
      <c r="L137" s="4"/>
      <c r="M137" s="4"/>
      <c r="N137" s="4"/>
    </row>
    <row r="138" spans="2:14" x14ac:dyDescent="0.35">
      <c r="B138" s="4"/>
      <c r="C138" s="4"/>
      <c r="D138" s="4"/>
      <c r="E138" s="4"/>
      <c r="F138" s="4"/>
      <c r="G138" s="4"/>
      <c r="H138" s="4"/>
      <c r="I138" s="4"/>
      <c r="J138" s="4"/>
      <c r="L138" s="4"/>
      <c r="M138" s="4"/>
      <c r="N138" s="4"/>
    </row>
    <row r="139" spans="2:14" x14ac:dyDescent="0.35">
      <c r="B139" s="4"/>
      <c r="C139" s="4"/>
      <c r="D139" s="4"/>
      <c r="E139" s="4"/>
      <c r="F139" s="4"/>
      <c r="G139" s="4"/>
      <c r="H139" s="4"/>
      <c r="I139" s="4"/>
      <c r="J139" s="4"/>
      <c r="L139" s="4"/>
      <c r="M139" s="4"/>
      <c r="N139" s="4"/>
    </row>
    <row r="140" spans="2:14" x14ac:dyDescent="0.35">
      <c r="B140" s="4"/>
      <c r="C140" s="4"/>
      <c r="D140" s="4"/>
      <c r="E140" s="4"/>
      <c r="F140" s="4"/>
      <c r="G140" s="4"/>
      <c r="H140" s="4"/>
      <c r="I140" s="4"/>
      <c r="J140" s="4"/>
      <c r="L140" s="4"/>
      <c r="M140" s="4"/>
      <c r="N140" s="4"/>
    </row>
    <row r="141" spans="2:14" x14ac:dyDescent="0.35">
      <c r="B141" s="4"/>
      <c r="C141" s="4"/>
      <c r="D141" s="4"/>
      <c r="E141" s="4"/>
      <c r="F141" s="4"/>
      <c r="G141" s="4"/>
      <c r="H141" s="4"/>
      <c r="I141" s="4"/>
      <c r="J141" s="4"/>
      <c r="L141" s="4"/>
      <c r="M141" s="4"/>
      <c r="N141" s="4"/>
    </row>
    <row r="142" spans="2:14" x14ac:dyDescent="0.35">
      <c r="B142" s="4"/>
      <c r="C142" s="4"/>
      <c r="D142" s="4"/>
      <c r="E142" s="4"/>
      <c r="F142" s="4"/>
      <c r="G142" s="4"/>
      <c r="H142" s="4"/>
      <c r="I142" s="4"/>
      <c r="J142" s="4"/>
      <c r="L142" s="4"/>
      <c r="M142" s="4"/>
      <c r="N142" s="4"/>
    </row>
    <row r="143" spans="2:14" x14ac:dyDescent="0.35">
      <c r="B143" s="4"/>
      <c r="C143" s="4"/>
      <c r="D143" s="4"/>
      <c r="E143" s="4"/>
      <c r="F143" s="4"/>
      <c r="G143" s="4"/>
      <c r="H143" s="4"/>
      <c r="I143" s="4"/>
      <c r="J143" s="4"/>
      <c r="L143" s="4"/>
      <c r="M143" s="4"/>
      <c r="N143" s="4"/>
    </row>
    <row r="144" spans="2:14" x14ac:dyDescent="0.35">
      <c r="B144" s="4"/>
      <c r="C144" s="4"/>
      <c r="D144" s="4"/>
      <c r="E144" s="4"/>
      <c r="F144" s="4"/>
      <c r="G144" s="4"/>
      <c r="H144" s="4"/>
      <c r="I144" s="4"/>
      <c r="J144" s="4"/>
      <c r="L144" s="4"/>
      <c r="M144" s="4"/>
      <c r="N144" s="4"/>
    </row>
    <row r="145" spans="2:14" x14ac:dyDescent="0.35">
      <c r="B145" s="4"/>
      <c r="C145" s="4"/>
      <c r="D145" s="4"/>
      <c r="E145" s="4"/>
      <c r="F145" s="4"/>
      <c r="G145" s="4"/>
      <c r="H145" s="4"/>
      <c r="I145" s="4"/>
      <c r="J145" s="4"/>
      <c r="L145" s="4"/>
      <c r="M145" s="4"/>
      <c r="N145" s="4"/>
    </row>
    <row r="146" spans="2:14" x14ac:dyDescent="0.35">
      <c r="B146" s="4"/>
      <c r="C146" s="4"/>
      <c r="D146" s="4"/>
      <c r="E146" s="4"/>
      <c r="F146" s="4"/>
      <c r="G146" s="4"/>
      <c r="H146" s="4"/>
      <c r="I146" s="4"/>
      <c r="J146" s="4"/>
      <c r="L146" s="4"/>
      <c r="M146" s="4"/>
      <c r="N146" s="4"/>
    </row>
    <row r="147" spans="2:14" x14ac:dyDescent="0.35">
      <c r="B147" s="4"/>
      <c r="C147" s="4"/>
      <c r="D147" s="4"/>
      <c r="E147" s="4"/>
      <c r="F147" s="4"/>
      <c r="G147" s="4"/>
      <c r="H147" s="4"/>
      <c r="I147" s="4"/>
      <c r="J147" s="4"/>
      <c r="L147" s="4"/>
      <c r="M147" s="4"/>
      <c r="N147" s="4"/>
    </row>
    <row r="148" spans="2:14" x14ac:dyDescent="0.35">
      <c r="B148" s="4"/>
      <c r="C148" s="4"/>
      <c r="D148" s="4"/>
      <c r="E148" s="4"/>
      <c r="F148" s="4"/>
      <c r="G148" s="4"/>
      <c r="H148" s="4"/>
      <c r="I148" s="4"/>
      <c r="J148" s="4"/>
      <c r="L148" s="4"/>
      <c r="M148" s="4"/>
      <c r="N148" s="4"/>
    </row>
    <row r="149" spans="2:14" x14ac:dyDescent="0.35">
      <c r="B149" s="4"/>
      <c r="C149" s="4"/>
      <c r="D149" s="4"/>
      <c r="E149" s="4"/>
      <c r="F149" s="4"/>
      <c r="G149" s="4"/>
      <c r="H149" s="4"/>
      <c r="I149" s="4"/>
      <c r="J149" s="4"/>
      <c r="L149" s="4"/>
      <c r="M149" s="4"/>
      <c r="N149" s="4"/>
    </row>
    <row r="150" spans="2:14" x14ac:dyDescent="0.35">
      <c r="B150" s="4"/>
      <c r="C150" s="4"/>
      <c r="D150" s="4"/>
      <c r="E150" s="4"/>
      <c r="F150" s="4"/>
      <c r="G150" s="4"/>
      <c r="H150" s="4"/>
      <c r="I150" s="4"/>
      <c r="J150" s="4"/>
      <c r="L150" s="4"/>
      <c r="M150" s="4"/>
      <c r="N150" s="4"/>
    </row>
    <row r="151" spans="2:14" x14ac:dyDescent="0.35">
      <c r="B151" s="4"/>
      <c r="C151" s="4"/>
      <c r="D151" s="4"/>
      <c r="E151" s="4"/>
      <c r="F151" s="4"/>
      <c r="G151" s="4"/>
      <c r="H151" s="4"/>
      <c r="I151" s="4"/>
      <c r="J151" s="4"/>
      <c r="L151" s="4"/>
      <c r="M151" s="4"/>
      <c r="N151" s="4"/>
    </row>
    <row r="152" spans="2:14" x14ac:dyDescent="0.35">
      <c r="B152" s="4"/>
      <c r="C152" s="4"/>
      <c r="D152" s="4"/>
      <c r="E152" s="4"/>
      <c r="F152" s="4"/>
      <c r="G152" s="4"/>
      <c r="H152" s="4"/>
      <c r="I152" s="4"/>
      <c r="J152" s="4"/>
      <c r="L152" s="4"/>
      <c r="M152" s="4"/>
      <c r="N152" s="4"/>
    </row>
    <row r="153" spans="2:14" x14ac:dyDescent="0.35">
      <c r="B153" s="4"/>
      <c r="C153" s="4"/>
      <c r="D153" s="4"/>
      <c r="E153" s="4"/>
      <c r="F153" s="4"/>
      <c r="G153" s="4"/>
      <c r="H153" s="4"/>
      <c r="I153" s="4"/>
      <c r="J153" s="4"/>
      <c r="L153" s="4"/>
      <c r="M153" s="4"/>
      <c r="N153" s="4"/>
    </row>
    <row r="154" spans="2:14" x14ac:dyDescent="0.35">
      <c r="B154" s="4"/>
      <c r="C154" s="4"/>
      <c r="D154" s="4"/>
      <c r="E154" s="4"/>
      <c r="F154" s="4"/>
      <c r="G154" s="4"/>
      <c r="H154" s="4"/>
      <c r="I154" s="4"/>
      <c r="J154" s="4"/>
      <c r="L154" s="4"/>
      <c r="M154" s="4"/>
      <c r="N154" s="4"/>
    </row>
    <row r="155" spans="2:14" x14ac:dyDescent="0.35">
      <c r="B155" s="4"/>
      <c r="C155" s="4"/>
      <c r="D155" s="4"/>
      <c r="E155" s="4"/>
      <c r="F155" s="4"/>
      <c r="G155" s="4"/>
      <c r="H155" s="4"/>
      <c r="I155" s="4"/>
      <c r="J155" s="4"/>
      <c r="L155" s="4"/>
      <c r="M155" s="4"/>
      <c r="N155" s="4"/>
    </row>
    <row r="156" spans="2:14" x14ac:dyDescent="0.35">
      <c r="B156" s="4"/>
      <c r="C156" s="4"/>
      <c r="D156" s="4"/>
      <c r="E156" s="4"/>
      <c r="F156" s="4"/>
      <c r="G156" s="4"/>
      <c r="H156" s="4"/>
      <c r="I156" s="4"/>
      <c r="J156" s="4"/>
      <c r="L156" s="4"/>
      <c r="M156" s="4"/>
      <c r="N156" s="4"/>
    </row>
    <row r="157" spans="2:14" x14ac:dyDescent="0.35">
      <c r="B157" s="4"/>
      <c r="C157" s="4"/>
      <c r="D157" s="4"/>
      <c r="E157" s="4"/>
      <c r="F157" s="4"/>
      <c r="G157" s="4"/>
      <c r="H157" s="4"/>
      <c r="I157" s="4"/>
      <c r="J157" s="4"/>
      <c r="L157" s="4"/>
      <c r="M157" s="4"/>
      <c r="N157" s="4"/>
    </row>
    <row r="158" spans="2:14" x14ac:dyDescent="0.35">
      <c r="B158" s="4"/>
      <c r="C158" s="4"/>
      <c r="D158" s="4"/>
      <c r="E158" s="4"/>
      <c r="F158" s="4"/>
      <c r="G158" s="4"/>
      <c r="H158" s="4"/>
      <c r="I158" s="4"/>
      <c r="J158" s="4"/>
      <c r="L158" s="4"/>
      <c r="M158" s="4"/>
      <c r="N158" s="4"/>
    </row>
    <row r="159" spans="2:14" x14ac:dyDescent="0.35">
      <c r="B159" s="4"/>
      <c r="C159" s="4"/>
      <c r="D159" s="4"/>
      <c r="E159" s="4"/>
      <c r="F159" s="4"/>
      <c r="G159" s="4"/>
      <c r="H159" s="4"/>
      <c r="I159" s="4"/>
      <c r="J159" s="4"/>
      <c r="L159" s="4"/>
      <c r="M159" s="4"/>
      <c r="N159" s="4"/>
    </row>
    <row r="160" spans="2:14" x14ac:dyDescent="0.35">
      <c r="B160" s="4"/>
      <c r="C160" s="4"/>
      <c r="D160" s="4"/>
      <c r="E160" s="4"/>
      <c r="F160" s="4"/>
      <c r="G160" s="4"/>
      <c r="H160" s="4"/>
      <c r="I160" s="4"/>
      <c r="J160" s="4"/>
      <c r="L160" s="4"/>
      <c r="M160" s="4"/>
      <c r="N160" s="4"/>
    </row>
    <row r="161" spans="2:14" x14ac:dyDescent="0.35">
      <c r="B161" s="4"/>
      <c r="C161" s="4"/>
      <c r="D161" s="4"/>
      <c r="E161" s="4"/>
      <c r="F161" s="4"/>
      <c r="G161" s="4"/>
      <c r="H161" s="4"/>
      <c r="I161" s="4"/>
      <c r="J161" s="4"/>
      <c r="L161" s="4"/>
      <c r="M161" s="4"/>
      <c r="N161" s="4"/>
    </row>
    <row r="162" spans="2:14" x14ac:dyDescent="0.35">
      <c r="B162" s="4"/>
      <c r="C162" s="4"/>
      <c r="D162" s="4"/>
      <c r="E162" s="4"/>
      <c r="F162" s="4"/>
      <c r="G162" s="4"/>
      <c r="H162" s="4"/>
      <c r="I162" s="4"/>
      <c r="J162" s="4"/>
      <c r="L162" s="4"/>
      <c r="M162" s="4"/>
      <c r="N162" s="4"/>
    </row>
    <row r="163" spans="2:14" x14ac:dyDescent="0.35">
      <c r="B163" s="4"/>
      <c r="C163" s="4"/>
      <c r="D163" s="4"/>
      <c r="E163" s="4"/>
      <c r="F163" s="4"/>
      <c r="G163" s="4"/>
      <c r="H163" s="4"/>
      <c r="I163" s="4"/>
      <c r="J163" s="4"/>
      <c r="L163" s="4"/>
      <c r="M163" s="4"/>
      <c r="N163" s="4"/>
    </row>
    <row r="164" spans="2:14" x14ac:dyDescent="0.35">
      <c r="B164" s="4"/>
      <c r="C164" s="4"/>
      <c r="D164" s="4"/>
      <c r="E164" s="4"/>
      <c r="F164" s="4"/>
      <c r="G164" s="4"/>
      <c r="H164" s="4"/>
      <c r="I164" s="4"/>
      <c r="J164" s="4"/>
      <c r="L164" s="4"/>
      <c r="M164" s="4"/>
      <c r="N164" s="4"/>
    </row>
    <row r="165" spans="2:14" x14ac:dyDescent="0.35">
      <c r="B165" s="4"/>
      <c r="C165" s="4"/>
      <c r="D165" s="4"/>
      <c r="E165" s="4"/>
      <c r="F165" s="4"/>
      <c r="G165" s="4"/>
      <c r="H165" s="4"/>
      <c r="I165" s="4"/>
      <c r="J165" s="4"/>
      <c r="L165" s="4"/>
      <c r="M165" s="4"/>
      <c r="N165" s="4"/>
    </row>
    <row r="166" spans="2:14" x14ac:dyDescent="0.35">
      <c r="B166" s="4"/>
      <c r="C166" s="4"/>
      <c r="D166" s="4"/>
      <c r="E166" s="4"/>
      <c r="F166" s="4"/>
      <c r="G166" s="4"/>
      <c r="H166" s="4"/>
      <c r="I166" s="4"/>
      <c r="J166" s="4"/>
      <c r="L166" s="4"/>
      <c r="M166" s="4"/>
      <c r="N166" s="4"/>
    </row>
    <row r="167" spans="2:14" x14ac:dyDescent="0.35">
      <c r="B167" s="4"/>
      <c r="C167" s="4"/>
      <c r="D167" s="4"/>
      <c r="E167" s="4"/>
      <c r="F167" s="4"/>
      <c r="G167" s="4"/>
      <c r="H167" s="4"/>
      <c r="I167" s="4"/>
      <c r="J167" s="4"/>
      <c r="L167" s="4"/>
      <c r="M167" s="4"/>
      <c r="N167" s="4"/>
    </row>
    <row r="168" spans="2:14" x14ac:dyDescent="0.35">
      <c r="B168" s="4"/>
      <c r="C168" s="4"/>
      <c r="D168" s="4"/>
      <c r="E168" s="4"/>
      <c r="F168" s="4"/>
      <c r="G168" s="4"/>
      <c r="H168" s="4"/>
      <c r="I168" s="4"/>
      <c r="J168" s="4"/>
      <c r="L168" s="4"/>
      <c r="M168" s="4"/>
      <c r="N168" s="4"/>
    </row>
    <row r="169" spans="2:14" x14ac:dyDescent="0.35">
      <c r="B169" s="4"/>
      <c r="C169" s="4"/>
      <c r="D169" s="4"/>
      <c r="E169" s="4"/>
      <c r="F169" s="4"/>
      <c r="G169" s="4"/>
      <c r="H169" s="4"/>
      <c r="I169" s="4"/>
      <c r="J169" s="4"/>
      <c r="L169" s="4"/>
      <c r="M169" s="4"/>
      <c r="N169" s="4"/>
    </row>
    <row r="170" spans="2:14" x14ac:dyDescent="0.35">
      <c r="B170" s="4"/>
      <c r="C170" s="4"/>
      <c r="D170" s="4"/>
      <c r="E170" s="4"/>
      <c r="F170" s="4"/>
      <c r="G170" s="4"/>
      <c r="H170" s="4"/>
      <c r="I170" s="4"/>
      <c r="J170" s="4"/>
      <c r="L170" s="4"/>
      <c r="M170" s="4"/>
      <c r="N170" s="4"/>
    </row>
    <row r="171" spans="2:14" x14ac:dyDescent="0.35">
      <c r="B171" s="4"/>
      <c r="C171" s="4"/>
      <c r="D171" s="4"/>
      <c r="E171" s="4"/>
      <c r="F171" s="4"/>
      <c r="G171" s="4"/>
      <c r="H171" s="4"/>
      <c r="I171" s="4"/>
      <c r="J171" s="4"/>
      <c r="L171" s="4"/>
      <c r="M171" s="4"/>
      <c r="N171" s="4"/>
    </row>
    <row r="172" spans="2:14" x14ac:dyDescent="0.35">
      <c r="B172" s="4"/>
      <c r="C172" s="4"/>
      <c r="D172" s="4"/>
      <c r="E172" s="4"/>
      <c r="F172" s="4"/>
      <c r="G172" s="4"/>
      <c r="H172" s="4"/>
      <c r="I172" s="4"/>
      <c r="J172" s="4"/>
      <c r="L172" s="4"/>
      <c r="M172" s="4"/>
      <c r="N172" s="4"/>
    </row>
    <row r="173" spans="2:14" x14ac:dyDescent="0.35">
      <c r="B173" s="4"/>
      <c r="C173" s="4"/>
      <c r="D173" s="4"/>
      <c r="E173" s="4"/>
      <c r="F173" s="4"/>
      <c r="G173" s="4"/>
      <c r="H173" s="4"/>
      <c r="I173" s="4"/>
      <c r="J173" s="4"/>
      <c r="L173" s="4"/>
      <c r="M173" s="4"/>
      <c r="N173" s="4"/>
    </row>
    <row r="174" spans="2:14" x14ac:dyDescent="0.35">
      <c r="B174" s="4"/>
      <c r="C174" s="4"/>
      <c r="D174" s="4"/>
      <c r="E174" s="4"/>
      <c r="F174" s="4"/>
      <c r="G174" s="4"/>
      <c r="H174" s="4"/>
      <c r="I174" s="4"/>
      <c r="J174" s="4"/>
      <c r="L174" s="4"/>
      <c r="M174" s="4"/>
      <c r="N174" s="4"/>
    </row>
    <row r="175" spans="2:14" x14ac:dyDescent="0.35">
      <c r="B175" s="4"/>
      <c r="C175" s="4"/>
      <c r="D175" s="4"/>
      <c r="E175" s="4"/>
      <c r="F175" s="4"/>
      <c r="G175" s="4"/>
      <c r="H175" s="4"/>
      <c r="I175" s="4"/>
      <c r="J175" s="4"/>
      <c r="L175" s="4"/>
      <c r="M175" s="4"/>
      <c r="N175" s="4"/>
    </row>
    <row r="176" spans="2:14" x14ac:dyDescent="0.35">
      <c r="B176" s="4"/>
      <c r="C176" s="4"/>
      <c r="D176" s="4"/>
      <c r="E176" s="4"/>
      <c r="F176" s="4"/>
      <c r="G176" s="4"/>
      <c r="H176" s="4"/>
      <c r="I176" s="4"/>
      <c r="J176" s="4"/>
      <c r="L176" s="4"/>
      <c r="M176" s="4"/>
      <c r="N176" s="4"/>
    </row>
    <row r="177" spans="2:14" x14ac:dyDescent="0.35">
      <c r="B177" s="4"/>
      <c r="C177" s="4"/>
      <c r="D177" s="4"/>
      <c r="E177" s="4"/>
      <c r="F177" s="4"/>
      <c r="G177" s="4"/>
      <c r="H177" s="4"/>
      <c r="I177" s="4"/>
      <c r="J177" s="4"/>
      <c r="L177" s="4"/>
      <c r="M177" s="4"/>
      <c r="N177" s="4"/>
    </row>
    <row r="178" spans="2:14" x14ac:dyDescent="0.35">
      <c r="B178" s="4"/>
      <c r="C178" s="4"/>
      <c r="D178" s="4"/>
      <c r="E178" s="4"/>
      <c r="F178" s="4"/>
      <c r="G178" s="4"/>
      <c r="H178" s="4"/>
      <c r="I178" s="4"/>
      <c r="J178" s="4"/>
      <c r="L178" s="4"/>
      <c r="M178" s="4"/>
      <c r="N178" s="4"/>
    </row>
    <row r="179" spans="2:14" x14ac:dyDescent="0.35">
      <c r="B179" s="4"/>
      <c r="C179" s="4"/>
      <c r="D179" s="4"/>
      <c r="E179" s="4"/>
      <c r="F179" s="4"/>
      <c r="G179" s="4"/>
      <c r="H179" s="4"/>
      <c r="I179" s="4"/>
      <c r="J179" s="4"/>
      <c r="L179" s="4"/>
      <c r="M179" s="4"/>
      <c r="N179" s="4"/>
    </row>
    <row r="180" spans="2:14" x14ac:dyDescent="0.35">
      <c r="B180" s="4"/>
      <c r="C180" s="4"/>
      <c r="D180" s="4"/>
      <c r="E180" s="4"/>
      <c r="F180" s="4"/>
      <c r="G180" s="4"/>
      <c r="H180" s="4"/>
      <c r="I180" s="4"/>
      <c r="J180" s="4"/>
      <c r="L180" s="4"/>
      <c r="M180" s="4"/>
      <c r="N180" s="4"/>
    </row>
    <row r="181" spans="2:14" x14ac:dyDescent="0.35">
      <c r="B181" s="4"/>
      <c r="C181" s="4"/>
      <c r="D181" s="4"/>
      <c r="E181" s="4"/>
      <c r="F181" s="4"/>
      <c r="G181" s="4"/>
      <c r="H181" s="4"/>
      <c r="I181" s="4"/>
      <c r="J181" s="4"/>
      <c r="L181" s="4"/>
      <c r="M181" s="4"/>
      <c r="N181" s="4"/>
    </row>
    <row r="182" spans="2:14" x14ac:dyDescent="0.35">
      <c r="B182" s="4"/>
      <c r="C182" s="4"/>
      <c r="D182" s="4"/>
      <c r="E182" s="4"/>
      <c r="F182" s="4"/>
      <c r="G182" s="4"/>
      <c r="H182" s="4"/>
      <c r="I182" s="4"/>
      <c r="J182" s="4"/>
      <c r="L182" s="4"/>
      <c r="M182" s="4"/>
      <c r="N182" s="4"/>
    </row>
    <row r="183" spans="2:14" x14ac:dyDescent="0.35">
      <c r="B183" s="4"/>
      <c r="C183" s="4"/>
      <c r="D183" s="4"/>
      <c r="E183" s="4"/>
      <c r="F183" s="4"/>
      <c r="G183" s="4"/>
      <c r="H183" s="4"/>
      <c r="I183" s="4"/>
      <c r="J183" s="4"/>
      <c r="L183" s="4"/>
      <c r="M183" s="4"/>
      <c r="N183" s="4"/>
    </row>
    <row r="184" spans="2:14" x14ac:dyDescent="0.35">
      <c r="B184" s="4"/>
      <c r="C184" s="4"/>
      <c r="D184" s="4"/>
      <c r="E184" s="4"/>
      <c r="F184" s="4"/>
      <c r="G184" s="4"/>
      <c r="H184" s="4"/>
      <c r="I184" s="4"/>
      <c r="J184" s="4"/>
      <c r="L184" s="4"/>
      <c r="M184" s="4"/>
      <c r="N184" s="4"/>
    </row>
    <row r="185" spans="2:14" x14ac:dyDescent="0.35">
      <c r="B185" s="4"/>
      <c r="C185" s="4"/>
      <c r="D185" s="4"/>
      <c r="E185" s="4"/>
      <c r="F185" s="4"/>
      <c r="G185" s="4"/>
      <c r="H185" s="4"/>
      <c r="I185" s="4"/>
      <c r="J185" s="4"/>
      <c r="L185" s="4"/>
      <c r="M185" s="4"/>
      <c r="N185" s="4"/>
    </row>
    <row r="186" spans="2:14" x14ac:dyDescent="0.35">
      <c r="B186" s="4"/>
      <c r="C186" s="4"/>
      <c r="D186" s="4"/>
      <c r="E186" s="4"/>
      <c r="F186" s="4"/>
      <c r="G186" s="4"/>
      <c r="H186" s="4"/>
      <c r="I186" s="4"/>
      <c r="J186" s="4"/>
      <c r="L186" s="4"/>
      <c r="M186" s="4"/>
      <c r="N186" s="4"/>
    </row>
    <row r="187" spans="2:14" x14ac:dyDescent="0.35">
      <c r="B187" s="4"/>
      <c r="C187" s="4"/>
      <c r="D187" s="4"/>
      <c r="E187" s="4"/>
      <c r="F187" s="4"/>
      <c r="G187" s="4"/>
      <c r="H187" s="4"/>
      <c r="I187" s="4"/>
      <c r="J187" s="4"/>
      <c r="L187" s="4"/>
      <c r="M187" s="4"/>
      <c r="N187" s="4"/>
    </row>
    <row r="188" spans="2:14" x14ac:dyDescent="0.35">
      <c r="B188" s="4"/>
      <c r="C188" s="4"/>
      <c r="D188" s="4"/>
      <c r="E188" s="4"/>
      <c r="F188" s="4"/>
      <c r="G188" s="4"/>
      <c r="H188" s="4"/>
      <c r="I188" s="4"/>
      <c r="J188" s="4"/>
      <c r="L188" s="4"/>
      <c r="M188" s="4"/>
      <c r="N188" s="4"/>
    </row>
    <row r="189" spans="2:14" x14ac:dyDescent="0.35">
      <c r="B189" s="4"/>
      <c r="C189" s="4"/>
      <c r="D189" s="4"/>
      <c r="E189" s="4"/>
      <c r="F189" s="4"/>
      <c r="G189" s="4"/>
      <c r="H189" s="4"/>
      <c r="I189" s="4"/>
      <c r="J189" s="4"/>
      <c r="L189" s="4"/>
      <c r="M189" s="4"/>
      <c r="N189" s="4"/>
    </row>
    <row r="190" spans="2:14" x14ac:dyDescent="0.35">
      <c r="B190" s="4"/>
      <c r="C190" s="4"/>
      <c r="D190" s="4"/>
      <c r="E190" s="4"/>
      <c r="F190" s="4"/>
      <c r="G190" s="4"/>
      <c r="H190" s="4"/>
      <c r="I190" s="4"/>
      <c r="J190" s="4"/>
      <c r="L190" s="4"/>
      <c r="M190" s="4"/>
      <c r="N190" s="4"/>
    </row>
    <row r="191" spans="2:14" x14ac:dyDescent="0.35">
      <c r="B191" s="4"/>
      <c r="C191" s="4"/>
      <c r="D191" s="4"/>
      <c r="E191" s="4"/>
      <c r="F191" s="4"/>
      <c r="G191" s="4"/>
      <c r="H191" s="4"/>
      <c r="I191" s="4"/>
      <c r="J191" s="4"/>
      <c r="L191" s="4"/>
      <c r="M191" s="4"/>
      <c r="N191" s="4"/>
    </row>
    <row r="192" spans="2:14" x14ac:dyDescent="0.35">
      <c r="B192" s="4"/>
      <c r="C192" s="4"/>
      <c r="D192" s="4"/>
      <c r="E192" s="4"/>
      <c r="F192" s="4"/>
      <c r="G192" s="4"/>
      <c r="H192" s="4"/>
      <c r="I192" s="4"/>
      <c r="J192" s="4"/>
      <c r="L192" s="4"/>
      <c r="M192" s="4"/>
      <c r="N192" s="4"/>
    </row>
    <row r="193" spans="2:14" x14ac:dyDescent="0.35">
      <c r="B193" s="4"/>
      <c r="C193" s="4"/>
      <c r="D193" s="4"/>
      <c r="E193" s="4"/>
      <c r="F193" s="4"/>
      <c r="G193" s="4"/>
      <c r="H193" s="4"/>
      <c r="I193" s="4"/>
      <c r="J193" s="4"/>
      <c r="L193" s="4"/>
      <c r="M193" s="4"/>
      <c r="N193" s="4"/>
    </row>
    <row r="194" spans="2:14" x14ac:dyDescent="0.35">
      <c r="B194" s="4"/>
      <c r="C194" s="4"/>
      <c r="D194" s="4"/>
      <c r="E194" s="4"/>
      <c r="F194" s="4"/>
      <c r="G194" s="4"/>
      <c r="H194" s="4"/>
      <c r="I194" s="4"/>
      <c r="J194" s="4"/>
      <c r="L194" s="4"/>
      <c r="M194" s="4"/>
      <c r="N194" s="4"/>
    </row>
    <row r="195" spans="2:14" x14ac:dyDescent="0.35">
      <c r="B195" s="4"/>
      <c r="C195" s="4"/>
      <c r="D195" s="4"/>
      <c r="E195" s="4"/>
      <c r="F195" s="4"/>
      <c r="G195" s="4"/>
      <c r="H195" s="4"/>
      <c r="I195" s="4"/>
      <c r="J195" s="4"/>
      <c r="L195" s="4"/>
      <c r="M195" s="4"/>
      <c r="N195" s="4"/>
    </row>
    <row r="196" spans="2:14" x14ac:dyDescent="0.35">
      <c r="B196" s="4"/>
      <c r="C196" s="4"/>
      <c r="D196" s="4"/>
      <c r="E196" s="4"/>
      <c r="F196" s="4"/>
      <c r="G196" s="4"/>
      <c r="H196" s="4"/>
      <c r="I196" s="4"/>
      <c r="J196" s="4"/>
      <c r="L196" s="4"/>
      <c r="M196" s="4"/>
      <c r="N196" s="4"/>
    </row>
    <row r="197" spans="2:14" x14ac:dyDescent="0.35">
      <c r="B197" s="4"/>
      <c r="C197" s="4"/>
      <c r="D197" s="4"/>
      <c r="E197" s="4"/>
      <c r="F197" s="4"/>
      <c r="G197" s="4"/>
      <c r="H197" s="4"/>
      <c r="I197" s="4"/>
      <c r="J197" s="4"/>
      <c r="L197" s="4"/>
      <c r="M197" s="4"/>
      <c r="N197" s="4"/>
    </row>
    <row r="198" spans="2:14" x14ac:dyDescent="0.35">
      <c r="B198" s="4"/>
      <c r="C198" s="4"/>
      <c r="D198" s="4"/>
      <c r="E198" s="4"/>
      <c r="F198" s="4"/>
      <c r="G198" s="4"/>
      <c r="H198" s="4"/>
      <c r="I198" s="4"/>
      <c r="J198" s="4"/>
      <c r="L198" s="4"/>
      <c r="M198" s="4"/>
      <c r="N198" s="4"/>
    </row>
    <row r="199" spans="2:14" x14ac:dyDescent="0.35">
      <c r="B199" s="4"/>
      <c r="C199" s="4"/>
      <c r="D199" s="4"/>
      <c r="E199" s="4"/>
      <c r="F199" s="4"/>
      <c r="G199" s="4"/>
      <c r="H199" s="4"/>
      <c r="I199" s="4"/>
      <c r="J199" s="4"/>
      <c r="L199" s="4"/>
      <c r="M199" s="4"/>
      <c r="N199" s="4"/>
    </row>
  </sheetData>
  <mergeCells count="6">
    <mergeCell ref="A1:A1048576"/>
    <mergeCell ref="K1:K1048576"/>
    <mergeCell ref="F1:J3"/>
    <mergeCell ref="L1:L5"/>
    <mergeCell ref="C1:E5"/>
    <mergeCell ref="B37:J37"/>
  </mergeCells>
  <phoneticPr fontId="10" type="noConversion"/>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A2E3-8018-42BD-B38A-F1DF2A7AB826}">
  <sheetPr>
    <tabColor rgb="FFFF0000"/>
  </sheetPr>
  <dimension ref="B2:M32"/>
  <sheetViews>
    <sheetView topLeftCell="B1" zoomScale="40" zoomScaleNormal="40" workbookViewId="0">
      <pane ySplit="4" topLeftCell="A5" activePane="bottomLeft" state="frozen"/>
      <selection pane="bottomLeft" activeCell="P11" sqref="P11"/>
    </sheetView>
  </sheetViews>
  <sheetFormatPr defaultRowHeight="15.5" x14ac:dyDescent="0.35"/>
  <cols>
    <col min="2" max="2" width="72" customWidth="1"/>
    <col min="3" max="3" width="41" customWidth="1"/>
    <col min="4" max="4" width="15.6640625" customWidth="1"/>
    <col min="5" max="5" width="15.58203125" customWidth="1"/>
    <col min="6" max="6" width="15.6640625" customWidth="1"/>
    <col min="7" max="7" width="15.1640625" customWidth="1"/>
    <col min="8" max="8" width="16.58203125" customWidth="1"/>
    <col min="9" max="11" width="15.6640625" customWidth="1"/>
    <col min="12" max="12" width="22.6640625" customWidth="1"/>
    <col min="13" max="13" width="15.6640625" customWidth="1"/>
  </cols>
  <sheetData>
    <row r="2" spans="2:13" ht="26" x14ac:dyDescent="0.35">
      <c r="B2" s="267" t="s">
        <v>1271</v>
      </c>
      <c r="C2" s="13"/>
    </row>
    <row r="3" spans="2:13" x14ac:dyDescent="0.35">
      <c r="B3" s="124"/>
      <c r="C3" s="13"/>
    </row>
    <row r="4" spans="2:13" s="265" customFormat="1" ht="60" customHeight="1" x14ac:dyDescent="0.35">
      <c r="B4" s="691" t="s">
        <v>12</v>
      </c>
      <c r="C4" s="691" t="s">
        <v>1272</v>
      </c>
      <c r="D4" s="692" t="s">
        <v>1273</v>
      </c>
      <c r="E4" s="692" t="s">
        <v>1274</v>
      </c>
      <c r="F4" s="692" t="s">
        <v>1273</v>
      </c>
      <c r="G4" s="692" t="s">
        <v>1274</v>
      </c>
      <c r="H4" s="693" t="s">
        <v>1275</v>
      </c>
      <c r="I4" s="692" t="s">
        <v>1274</v>
      </c>
      <c r="J4" s="692" t="s">
        <v>1273</v>
      </c>
      <c r="K4" s="692" t="s">
        <v>1274</v>
      </c>
      <c r="L4" s="692" t="s">
        <v>1273</v>
      </c>
      <c r="M4" s="266"/>
    </row>
    <row r="5" spans="2:13" s="265" customFormat="1" ht="60" customHeight="1" x14ac:dyDescent="0.35">
      <c r="B5" s="691" t="s">
        <v>1223</v>
      </c>
      <c r="C5" s="691"/>
      <c r="D5" s="692"/>
      <c r="E5" s="692"/>
      <c r="F5" s="692"/>
      <c r="G5" s="692"/>
      <c r="H5" s="693"/>
      <c r="I5" s="692"/>
      <c r="J5" s="692"/>
      <c r="K5" s="692"/>
      <c r="L5" s="692"/>
      <c r="M5" s="266"/>
    </row>
    <row r="6" spans="2:13" ht="40.25" customHeight="1" x14ac:dyDescent="0.35">
      <c r="B6" s="285" t="s">
        <v>1276</v>
      </c>
      <c r="C6" s="285" t="s">
        <v>1277</v>
      </c>
      <c r="D6" s="210">
        <v>-20</v>
      </c>
      <c r="E6" s="210"/>
      <c r="F6" s="210"/>
      <c r="G6" s="286" t="s">
        <v>1278</v>
      </c>
      <c r="H6" s="210">
        <v>20</v>
      </c>
      <c r="I6" s="286" t="s">
        <v>1279</v>
      </c>
      <c r="J6" s="210"/>
      <c r="K6" s="210"/>
      <c r="L6" s="210">
        <v>60</v>
      </c>
      <c r="M6" s="618"/>
    </row>
    <row r="7" spans="2:13" ht="40.25" customHeight="1" x14ac:dyDescent="0.35">
      <c r="B7" s="285" t="s">
        <v>1280</v>
      </c>
      <c r="C7" s="285"/>
      <c r="D7" s="210">
        <v>-85</v>
      </c>
      <c r="E7" s="210"/>
      <c r="F7" s="210">
        <v>-40</v>
      </c>
      <c r="G7" s="210"/>
      <c r="H7" s="210">
        <v>0</v>
      </c>
      <c r="I7" s="286"/>
      <c r="J7" s="210">
        <v>75</v>
      </c>
      <c r="K7" s="286"/>
      <c r="L7" s="210">
        <v>150</v>
      </c>
      <c r="M7" s="618"/>
    </row>
    <row r="8" spans="2:13" ht="40.25" customHeight="1" x14ac:dyDescent="0.35">
      <c r="B8" s="337" t="s">
        <v>1281</v>
      </c>
      <c r="C8" s="285"/>
      <c r="D8" s="210">
        <v>-85</v>
      </c>
      <c r="E8" s="210"/>
      <c r="F8" s="210">
        <v>-40</v>
      </c>
      <c r="G8" s="210"/>
      <c r="H8" s="210">
        <v>0</v>
      </c>
      <c r="I8" s="286"/>
      <c r="J8" s="210">
        <v>75</v>
      </c>
      <c r="K8" s="286"/>
      <c r="L8" s="210">
        <v>150</v>
      </c>
      <c r="M8" s="618"/>
    </row>
    <row r="9" spans="2:13" ht="40.25" customHeight="1" x14ac:dyDescent="0.35">
      <c r="B9" s="694" t="s">
        <v>1282</v>
      </c>
      <c r="C9" s="266"/>
      <c r="D9" s="266"/>
      <c r="E9" s="266"/>
      <c r="F9" s="266"/>
      <c r="G9" s="266"/>
      <c r="H9" s="266"/>
      <c r="I9" s="266"/>
      <c r="J9" s="266"/>
      <c r="K9" s="266"/>
      <c r="L9" s="266"/>
      <c r="M9" s="266"/>
    </row>
    <row r="10" spans="2:13" ht="40.25" customHeight="1" x14ac:dyDescent="0.35">
      <c r="B10" s="1012" t="s">
        <v>1283</v>
      </c>
      <c r="C10" s="285" t="s">
        <v>1284</v>
      </c>
      <c r="D10" s="210">
        <v>5</v>
      </c>
      <c r="E10" s="210"/>
      <c r="F10" s="210"/>
      <c r="G10" s="286" t="s">
        <v>1285</v>
      </c>
      <c r="H10" s="210">
        <v>23</v>
      </c>
      <c r="I10" s="286" t="s">
        <v>1286</v>
      </c>
      <c r="J10" s="210"/>
      <c r="K10" s="210"/>
      <c r="L10" s="210">
        <v>40</v>
      </c>
      <c r="M10" s="618"/>
    </row>
    <row r="11" spans="2:13" ht="40.25" customHeight="1" x14ac:dyDescent="0.35">
      <c r="B11" s="1012"/>
      <c r="C11" s="285" t="s">
        <v>1287</v>
      </c>
      <c r="D11" s="287">
        <v>0.1</v>
      </c>
      <c r="E11" s="287"/>
      <c r="F11" s="210"/>
      <c r="G11" s="288" t="s">
        <v>1288</v>
      </c>
      <c r="H11" s="287">
        <v>0.5</v>
      </c>
      <c r="I11" s="288" t="s">
        <v>1289</v>
      </c>
      <c r="J11" s="210"/>
      <c r="K11" s="210"/>
      <c r="L11" s="287">
        <v>0.9</v>
      </c>
      <c r="M11" s="618"/>
    </row>
    <row r="12" spans="2:13" ht="40.25" customHeight="1" x14ac:dyDescent="0.35">
      <c r="B12" s="1013" t="s">
        <v>1290</v>
      </c>
      <c r="C12" s="285" t="s">
        <v>1291</v>
      </c>
      <c r="D12" s="210">
        <v>5</v>
      </c>
      <c r="E12" s="210"/>
      <c r="F12" s="210"/>
      <c r="G12" s="871" t="s">
        <v>1285</v>
      </c>
      <c r="H12" s="364">
        <v>23</v>
      </c>
      <c r="I12" s="286" t="s">
        <v>1286</v>
      </c>
      <c r="J12" s="210"/>
      <c r="K12" s="210"/>
      <c r="L12" s="210">
        <v>40</v>
      </c>
      <c r="M12" s="618"/>
    </row>
    <row r="13" spans="2:13" ht="40.25" customHeight="1" x14ac:dyDescent="0.35">
      <c r="B13" s="1014"/>
      <c r="C13" s="285" t="s">
        <v>1287</v>
      </c>
      <c r="D13" s="287">
        <v>0.1</v>
      </c>
      <c r="E13" s="288"/>
      <c r="F13" s="210"/>
      <c r="G13" s="288" t="s">
        <v>1288</v>
      </c>
      <c r="H13" s="287">
        <v>0.5</v>
      </c>
      <c r="I13" s="288"/>
      <c r="J13" s="287"/>
      <c r="K13" s="288" t="s">
        <v>1289</v>
      </c>
      <c r="L13" s="287">
        <v>0.9</v>
      </c>
      <c r="M13" s="618"/>
    </row>
    <row r="14" spans="2:13" ht="40.25" customHeight="1" x14ac:dyDescent="0.35">
      <c r="B14" s="1013" t="s">
        <v>1292</v>
      </c>
      <c r="C14" s="285" t="s">
        <v>1291</v>
      </c>
      <c r="D14" s="364">
        <v>5</v>
      </c>
      <c r="E14" s="210"/>
      <c r="F14" s="210"/>
      <c r="G14" s="286" t="s">
        <v>1285</v>
      </c>
      <c r="H14" s="364">
        <v>23</v>
      </c>
      <c r="I14" s="286" t="s">
        <v>1286</v>
      </c>
      <c r="J14" s="210"/>
      <c r="K14" s="210"/>
      <c r="L14" s="364">
        <v>40</v>
      </c>
      <c r="M14" s="618"/>
    </row>
    <row r="15" spans="2:13" ht="40.25" customHeight="1" x14ac:dyDescent="0.35">
      <c r="B15" s="1014"/>
      <c r="C15" s="285" t="s">
        <v>1287</v>
      </c>
      <c r="D15" s="287">
        <v>0.1</v>
      </c>
      <c r="E15" s="288"/>
      <c r="F15" s="210"/>
      <c r="G15" s="288" t="s">
        <v>1288</v>
      </c>
      <c r="H15" s="287">
        <v>0.5</v>
      </c>
      <c r="I15" s="288"/>
      <c r="J15" s="210"/>
      <c r="K15" s="288" t="s">
        <v>1289</v>
      </c>
      <c r="L15" s="287">
        <v>0.9</v>
      </c>
      <c r="M15" s="618"/>
    </row>
    <row r="16" spans="2:13" ht="40.25" customHeight="1" x14ac:dyDescent="0.35">
      <c r="B16" s="694" t="s">
        <v>689</v>
      </c>
      <c r="C16" s="266"/>
      <c r="D16" s="266"/>
      <c r="E16" s="266"/>
      <c r="F16" s="266"/>
      <c r="G16" s="266"/>
      <c r="H16" s="266"/>
      <c r="I16" s="266"/>
      <c r="J16" s="266"/>
      <c r="K16" s="266"/>
      <c r="L16" s="266"/>
      <c r="M16" s="266"/>
    </row>
    <row r="17" spans="2:13" ht="40.25" customHeight="1" x14ac:dyDescent="0.35">
      <c r="B17" s="285" t="s">
        <v>1293</v>
      </c>
      <c r="C17" s="285" t="s">
        <v>1277</v>
      </c>
      <c r="D17" s="286" t="s">
        <v>1294</v>
      </c>
      <c r="E17" s="286" t="s">
        <v>1295</v>
      </c>
      <c r="F17" s="210"/>
      <c r="G17" s="286"/>
      <c r="H17" s="210">
        <v>0</v>
      </c>
      <c r="I17" s="286" t="s">
        <v>1296</v>
      </c>
      <c r="J17" s="210"/>
      <c r="K17" s="210"/>
      <c r="L17" s="286" t="s">
        <v>1297</v>
      </c>
      <c r="M17" s="618"/>
    </row>
    <row r="18" spans="2:13" ht="40.25" customHeight="1" x14ac:dyDescent="0.35">
      <c r="B18" s="285" t="s">
        <v>1298</v>
      </c>
      <c r="C18" s="285" t="s">
        <v>1299</v>
      </c>
      <c r="D18" s="286" t="s">
        <v>1300</v>
      </c>
      <c r="E18" s="286" t="s">
        <v>1301</v>
      </c>
      <c r="F18" s="286" t="s">
        <v>1302</v>
      </c>
      <c r="G18" s="286" t="s">
        <v>1303</v>
      </c>
      <c r="H18" s="210">
        <v>0</v>
      </c>
      <c r="I18" s="286" t="s">
        <v>1304</v>
      </c>
      <c r="J18" s="286" t="s">
        <v>1305</v>
      </c>
      <c r="K18" s="286" t="s">
        <v>1306</v>
      </c>
      <c r="L18" s="286" t="s">
        <v>1307</v>
      </c>
      <c r="M18" s="210"/>
    </row>
    <row r="19" spans="2:13" ht="40.25" customHeight="1" x14ac:dyDescent="0.35">
      <c r="B19" s="694" t="s">
        <v>1308</v>
      </c>
      <c r="C19" s="266"/>
      <c r="D19" s="266"/>
      <c r="E19" s="266"/>
      <c r="F19" s="266"/>
      <c r="G19" s="266"/>
      <c r="H19" s="266"/>
      <c r="I19" s="266"/>
      <c r="J19" s="266"/>
      <c r="K19" s="266"/>
      <c r="L19" s="266"/>
      <c r="M19" s="266"/>
    </row>
    <row r="20" spans="2:13" ht="40.25" customHeight="1" x14ac:dyDescent="0.35">
      <c r="B20" s="285" t="s">
        <v>1309</v>
      </c>
      <c r="C20" s="285" t="s">
        <v>1310</v>
      </c>
      <c r="D20" s="210">
        <v>4</v>
      </c>
      <c r="E20" s="210">
        <v>8</v>
      </c>
      <c r="F20" s="210"/>
      <c r="G20" s="210">
        <v>12</v>
      </c>
      <c r="H20" s="286"/>
      <c r="I20" s="210"/>
      <c r="J20" s="210"/>
      <c r="K20" s="210">
        <v>16</v>
      </c>
      <c r="L20" s="210">
        <v>20</v>
      </c>
      <c r="M20" s="618"/>
    </row>
    <row r="21" spans="2:13" ht="40.25" customHeight="1" x14ac:dyDescent="0.35">
      <c r="B21" s="285" t="s">
        <v>1311</v>
      </c>
      <c r="C21" s="285" t="s">
        <v>1310</v>
      </c>
      <c r="D21" s="210">
        <v>0</v>
      </c>
      <c r="E21" s="210">
        <v>2.5</v>
      </c>
      <c r="F21" s="210"/>
      <c r="G21" s="210">
        <v>5</v>
      </c>
      <c r="H21" s="286"/>
      <c r="I21" s="210"/>
      <c r="J21" s="210"/>
      <c r="K21" s="210">
        <v>7.5</v>
      </c>
      <c r="L21" s="210">
        <v>10</v>
      </c>
      <c r="M21" s="618"/>
    </row>
    <row r="22" spans="2:13" ht="40.25" customHeight="1" x14ac:dyDescent="0.35">
      <c r="B22" s="694" t="s">
        <v>1312</v>
      </c>
      <c r="C22" s="266"/>
      <c r="D22" s="266"/>
      <c r="E22" s="266"/>
      <c r="F22" s="266"/>
      <c r="G22" s="266"/>
      <c r="H22" s="266"/>
      <c r="I22" s="266"/>
      <c r="J22" s="266"/>
      <c r="K22" s="266"/>
      <c r="L22" s="266"/>
      <c r="M22" s="266"/>
    </row>
    <row r="23" spans="2:13" ht="40.25" customHeight="1" x14ac:dyDescent="0.35">
      <c r="B23" s="285" t="s">
        <v>324</v>
      </c>
      <c r="C23" s="285" t="s">
        <v>1313</v>
      </c>
      <c r="D23" s="210"/>
      <c r="E23" s="210"/>
      <c r="F23" s="210"/>
      <c r="G23" s="210"/>
      <c r="H23" s="286"/>
      <c r="I23" s="210"/>
      <c r="J23" s="210"/>
      <c r="K23" s="210"/>
      <c r="L23" s="210"/>
      <c r="M23" s="618"/>
    </row>
    <row r="24" spans="2:13" ht="40.25" customHeight="1" x14ac:dyDescent="0.35">
      <c r="B24" s="285" t="s">
        <v>1314</v>
      </c>
      <c r="C24" s="285" t="s">
        <v>1313</v>
      </c>
      <c r="D24" s="210"/>
      <c r="E24" s="210"/>
      <c r="F24" s="210"/>
      <c r="G24" s="210"/>
      <c r="H24" s="286"/>
      <c r="I24" s="210"/>
      <c r="J24" s="210"/>
      <c r="K24" s="210"/>
      <c r="L24" s="210"/>
      <c r="M24" s="618"/>
    </row>
    <row r="25" spans="2:13" ht="40.25" customHeight="1" x14ac:dyDescent="0.35">
      <c r="B25" s="694" t="s">
        <v>1315</v>
      </c>
      <c r="C25" s="266"/>
      <c r="D25" s="266"/>
      <c r="E25" s="266"/>
      <c r="F25" s="266"/>
      <c r="G25" s="266"/>
      <c r="H25" s="266"/>
      <c r="I25" s="266"/>
      <c r="J25" s="266"/>
      <c r="K25" s="266"/>
      <c r="L25" s="266"/>
      <c r="M25" s="266"/>
    </row>
    <row r="26" spans="2:13" ht="40.25" customHeight="1" x14ac:dyDescent="0.35">
      <c r="B26" s="285" t="s">
        <v>1316</v>
      </c>
      <c r="C26" s="285" t="s">
        <v>1313</v>
      </c>
      <c r="D26" s="210"/>
      <c r="E26" s="210"/>
      <c r="F26" s="210"/>
      <c r="G26" s="210"/>
      <c r="H26" s="286"/>
      <c r="I26" s="210"/>
      <c r="J26" s="210"/>
      <c r="K26" s="210"/>
      <c r="L26" s="210"/>
      <c r="M26" s="618"/>
    </row>
    <row r="27" spans="2:13" ht="40.25" customHeight="1" x14ac:dyDescent="0.35">
      <c r="B27" s="285" t="s">
        <v>1317</v>
      </c>
      <c r="C27" s="285" t="s">
        <v>1313</v>
      </c>
      <c r="D27" s="210"/>
      <c r="E27" s="210"/>
      <c r="F27" s="210"/>
      <c r="G27" s="210"/>
      <c r="H27" s="286"/>
      <c r="I27" s="210"/>
      <c r="J27" s="210"/>
      <c r="K27" s="210"/>
      <c r="L27" s="210"/>
      <c r="M27" s="618"/>
    </row>
    <row r="28" spans="2:13" ht="40.25" customHeight="1" x14ac:dyDescent="0.35">
      <c r="B28" s="694" t="s">
        <v>1318</v>
      </c>
      <c r="C28" s="266"/>
      <c r="D28" s="266"/>
      <c r="E28" s="266"/>
      <c r="F28" s="266"/>
      <c r="G28" s="266"/>
      <c r="H28" s="266"/>
      <c r="I28" s="266"/>
      <c r="J28" s="266"/>
      <c r="K28" s="266"/>
      <c r="L28" s="266"/>
      <c r="M28" s="266"/>
    </row>
    <row r="29" spans="2:13" ht="40.25" customHeight="1" x14ac:dyDescent="0.35">
      <c r="B29" s="285" t="s">
        <v>1319</v>
      </c>
      <c r="C29" s="285"/>
      <c r="D29" s="210">
        <v>0</v>
      </c>
      <c r="E29" s="210"/>
      <c r="F29" s="210">
        <v>5</v>
      </c>
      <c r="G29" s="210"/>
      <c r="H29" s="286"/>
      <c r="I29" s="210"/>
      <c r="J29" s="210">
        <v>10</v>
      </c>
      <c r="K29" s="210"/>
      <c r="L29" s="210">
        <v>20</v>
      </c>
      <c r="M29" s="695"/>
    </row>
    <row r="31" spans="2:13" x14ac:dyDescent="0.35">
      <c r="B31" s="19"/>
      <c r="C31" s="12"/>
      <c r="D31" s="126"/>
      <c r="E31" s="126"/>
      <c r="F31" s="8"/>
      <c r="G31" s="8"/>
      <c r="H31" s="126"/>
      <c r="I31" s="126"/>
      <c r="J31" s="8"/>
      <c r="K31" s="8"/>
      <c r="L31" s="126"/>
    </row>
    <row r="32" spans="2:13" x14ac:dyDescent="0.35">
      <c r="B32" s="19"/>
      <c r="C32" s="12"/>
      <c r="D32" s="126"/>
      <c r="E32" s="126"/>
      <c r="F32" s="8"/>
      <c r="G32" s="8"/>
      <c r="H32" s="126"/>
      <c r="I32" s="126"/>
      <c r="J32" s="8"/>
      <c r="K32" s="8"/>
      <c r="L32" s="126"/>
    </row>
  </sheetData>
  <mergeCells count="3">
    <mergeCell ref="B10:B11"/>
    <mergeCell ref="B14:B15"/>
    <mergeCell ref="B12:B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318C-4F20-AB4D-987E-6C1B06D05957}">
  <dimension ref="A1:B86"/>
  <sheetViews>
    <sheetView topLeftCell="A22" workbookViewId="0">
      <selection activeCell="A34" sqref="A34"/>
    </sheetView>
  </sheetViews>
  <sheetFormatPr defaultColWidth="11" defaultRowHeight="15.5" x14ac:dyDescent="0.35"/>
  <cols>
    <col min="1" max="1" width="17.5" bestFit="1" customWidth="1"/>
    <col min="2" max="2" width="130.5" bestFit="1" customWidth="1"/>
  </cols>
  <sheetData>
    <row r="1" spans="1:2" ht="21" x14ac:dyDescent="0.5">
      <c r="A1" s="14" t="s">
        <v>1320</v>
      </c>
    </row>
    <row r="3" spans="1:2" x14ac:dyDescent="0.35">
      <c r="A3" s="5" t="s">
        <v>464</v>
      </c>
      <c r="B3" s="5" t="s">
        <v>1321</v>
      </c>
    </row>
    <row r="5" spans="1:2" ht="18" customHeight="1" x14ac:dyDescent="0.35">
      <c r="A5" s="8">
        <v>33002741</v>
      </c>
      <c r="B5" s="12" t="s">
        <v>256</v>
      </c>
    </row>
    <row r="6" spans="1:2" ht="18" customHeight="1" x14ac:dyDescent="0.35">
      <c r="A6" s="8">
        <v>33002742</v>
      </c>
      <c r="B6" s="12" t="s">
        <v>257</v>
      </c>
    </row>
    <row r="7" spans="1:2" ht="18" customHeight="1" x14ac:dyDescent="0.35">
      <c r="A7" s="8">
        <v>33002743</v>
      </c>
      <c r="B7" s="12" t="s">
        <v>258</v>
      </c>
    </row>
    <row r="8" spans="1:2" ht="18" customHeight="1" x14ac:dyDescent="0.35">
      <c r="A8" s="8"/>
      <c r="B8" s="12"/>
    </row>
    <row r="9" spans="1:2" ht="18" customHeight="1" x14ac:dyDescent="0.35">
      <c r="A9" s="8">
        <v>33002600</v>
      </c>
      <c r="B9" s="9" t="s">
        <v>142</v>
      </c>
    </row>
    <row r="10" spans="1:2" ht="18" customHeight="1" x14ac:dyDescent="0.35">
      <c r="A10" s="8">
        <v>33008251</v>
      </c>
      <c r="B10" s="9" t="s">
        <v>144</v>
      </c>
    </row>
    <row r="11" spans="1:2" ht="18" customHeight="1" x14ac:dyDescent="0.35">
      <c r="A11" s="8">
        <v>33008254</v>
      </c>
      <c r="B11" s="9" t="s">
        <v>261</v>
      </c>
    </row>
    <row r="12" spans="1:2" ht="18" customHeight="1" x14ac:dyDescent="0.35">
      <c r="A12" s="8">
        <v>33008252</v>
      </c>
      <c r="B12" s="9" t="s">
        <v>263</v>
      </c>
    </row>
    <row r="13" spans="1:2" ht="18" customHeight="1" x14ac:dyDescent="0.35">
      <c r="A13" s="8">
        <v>33008253</v>
      </c>
      <c r="B13" s="9" t="s">
        <v>265</v>
      </c>
    </row>
    <row r="14" spans="1:2" ht="18" customHeight="1" x14ac:dyDescent="0.35">
      <c r="A14" s="8"/>
      <c r="B14" s="10"/>
    </row>
    <row r="15" spans="1:2" ht="18" customHeight="1" x14ac:dyDescent="0.35">
      <c r="A15" s="8">
        <v>33047341</v>
      </c>
      <c r="B15" s="12" t="s">
        <v>268</v>
      </c>
    </row>
    <row r="16" spans="1:2" ht="18" customHeight="1" x14ac:dyDescent="0.35">
      <c r="A16" s="8">
        <v>33047342</v>
      </c>
      <c r="B16" s="12" t="s">
        <v>270</v>
      </c>
    </row>
    <row r="17" spans="1:2" ht="18" customHeight="1" x14ac:dyDescent="0.35">
      <c r="A17" s="8">
        <v>33047343</v>
      </c>
      <c r="B17" s="12" t="s">
        <v>272</v>
      </c>
    </row>
    <row r="18" spans="1:2" ht="18" customHeight="1" x14ac:dyDescent="0.35">
      <c r="A18" s="8"/>
      <c r="B18" s="12"/>
    </row>
    <row r="19" spans="1:2" ht="18" customHeight="1" x14ac:dyDescent="0.35">
      <c r="A19" s="8">
        <v>33043841</v>
      </c>
      <c r="B19" s="12" t="s">
        <v>275</v>
      </c>
    </row>
    <row r="20" spans="1:2" ht="18" customHeight="1" x14ac:dyDescent="0.35">
      <c r="A20" s="8">
        <v>33043842</v>
      </c>
      <c r="B20" s="12" t="s">
        <v>277</v>
      </c>
    </row>
    <row r="21" spans="1:2" ht="18" customHeight="1" x14ac:dyDescent="0.35">
      <c r="A21" s="8">
        <v>33043843</v>
      </c>
      <c r="B21" s="12" t="s">
        <v>279</v>
      </c>
    </row>
    <row r="22" spans="1:2" ht="18" customHeight="1" x14ac:dyDescent="0.35">
      <c r="A22" s="8"/>
      <c r="B22" s="12"/>
    </row>
    <row r="23" spans="1:2" ht="18" customHeight="1" x14ac:dyDescent="0.35">
      <c r="A23" s="8">
        <v>33068700</v>
      </c>
      <c r="B23" s="12" t="s">
        <v>287</v>
      </c>
    </row>
    <row r="24" spans="1:2" ht="18" customHeight="1" x14ac:dyDescent="0.35">
      <c r="A24" s="8">
        <v>33068703</v>
      </c>
      <c r="B24" s="12" t="s">
        <v>289</v>
      </c>
    </row>
    <row r="25" spans="1:2" ht="18" customHeight="1" x14ac:dyDescent="0.35">
      <c r="A25" s="8" t="s">
        <v>1322</v>
      </c>
      <c r="B25" s="12" t="s">
        <v>125</v>
      </c>
    </row>
    <row r="26" spans="1:2" ht="18" customHeight="1" x14ac:dyDescent="0.35">
      <c r="A26" s="8">
        <v>33068705</v>
      </c>
      <c r="B26" s="12" t="s">
        <v>291</v>
      </c>
    </row>
    <row r="27" spans="1:2" ht="18" customHeight="1" x14ac:dyDescent="0.35">
      <c r="A27" s="8" t="s">
        <v>1323</v>
      </c>
      <c r="B27" s="12" t="s">
        <v>128</v>
      </c>
    </row>
    <row r="28" spans="1:2" ht="18" customHeight="1" x14ac:dyDescent="0.35">
      <c r="A28" s="8"/>
      <c r="B28" s="12"/>
    </row>
    <row r="29" spans="1:2" ht="18" customHeight="1" x14ac:dyDescent="0.35">
      <c r="A29" s="8">
        <v>33068400</v>
      </c>
      <c r="B29" s="12" t="s">
        <v>293</v>
      </c>
    </row>
    <row r="30" spans="1:2" ht="18" customHeight="1" x14ac:dyDescent="0.35">
      <c r="A30" s="8">
        <v>33067474</v>
      </c>
      <c r="B30" s="12" t="s">
        <v>1324</v>
      </c>
    </row>
    <row r="31" spans="1:2" ht="18" customHeight="1" x14ac:dyDescent="0.35">
      <c r="A31" s="8">
        <v>33067433</v>
      </c>
      <c r="B31" s="12" t="s">
        <v>1325</v>
      </c>
    </row>
    <row r="32" spans="1:2" ht="18" customHeight="1" x14ac:dyDescent="0.35">
      <c r="A32" s="8"/>
      <c r="B32" s="12"/>
    </row>
    <row r="33" spans="1:2" ht="18" customHeight="1" x14ac:dyDescent="0.35">
      <c r="A33" s="8">
        <v>33063750</v>
      </c>
      <c r="B33" s="12" t="s">
        <v>1326</v>
      </c>
    </row>
    <row r="34" spans="1:2" ht="18" customHeight="1" x14ac:dyDescent="0.35">
      <c r="A34" s="8">
        <v>33063712</v>
      </c>
      <c r="B34" s="12" t="s">
        <v>1327</v>
      </c>
    </row>
    <row r="35" spans="1:2" ht="18" customHeight="1" x14ac:dyDescent="0.35">
      <c r="A35" s="8"/>
      <c r="B35" s="12"/>
    </row>
    <row r="36" spans="1:2" ht="18" customHeight="1" x14ac:dyDescent="0.35">
      <c r="A36" s="8">
        <v>33063303</v>
      </c>
      <c r="B36" s="12" t="s">
        <v>348</v>
      </c>
    </row>
    <row r="37" spans="1:2" ht="18" customHeight="1" x14ac:dyDescent="0.35">
      <c r="A37" s="8"/>
      <c r="B37" s="12"/>
    </row>
    <row r="38" spans="1:2" ht="18" customHeight="1" x14ac:dyDescent="0.35">
      <c r="A38" s="8">
        <v>33062420</v>
      </c>
      <c r="B38" s="12" t="s">
        <v>350</v>
      </c>
    </row>
    <row r="39" spans="1:2" ht="18" customHeight="1" x14ac:dyDescent="0.35">
      <c r="A39" s="8">
        <v>33062410</v>
      </c>
      <c r="B39" s="12" t="s">
        <v>351</v>
      </c>
    </row>
    <row r="40" spans="1:2" ht="18" customHeight="1" x14ac:dyDescent="0.35">
      <c r="A40" s="8">
        <v>33063400</v>
      </c>
      <c r="B40" s="12" t="s">
        <v>352</v>
      </c>
    </row>
    <row r="41" spans="1:2" ht="18" customHeight="1" x14ac:dyDescent="0.35">
      <c r="A41" s="8">
        <v>33063600</v>
      </c>
      <c r="B41" s="12" t="s">
        <v>353</v>
      </c>
    </row>
    <row r="42" spans="1:2" ht="18" customHeight="1" x14ac:dyDescent="0.35"/>
    <row r="43" spans="1:2" x14ac:dyDescent="0.35">
      <c r="A43" s="7">
        <v>33013672</v>
      </c>
      <c r="B43" s="4" t="s">
        <v>1328</v>
      </c>
    </row>
    <row r="44" spans="1:2" x14ac:dyDescent="0.35">
      <c r="A44" s="7">
        <v>33013678</v>
      </c>
      <c r="B44" s="4" t="s">
        <v>1329</v>
      </c>
    </row>
    <row r="45" spans="1:2" x14ac:dyDescent="0.35">
      <c r="A45" s="7"/>
      <c r="B45" s="4"/>
    </row>
    <row r="46" spans="1:2" ht="31" x14ac:dyDescent="0.35">
      <c r="A46" s="7">
        <v>33013677</v>
      </c>
      <c r="B46" s="4" t="s">
        <v>1330</v>
      </c>
    </row>
    <row r="47" spans="1:2" x14ac:dyDescent="0.35">
      <c r="A47" s="7"/>
    </row>
    <row r="48" spans="1:2" x14ac:dyDescent="0.35">
      <c r="A48" s="7">
        <v>33013561</v>
      </c>
      <c r="B48" t="s">
        <v>1331</v>
      </c>
    </row>
    <row r="49" spans="1:2" x14ac:dyDescent="0.35">
      <c r="A49" s="7">
        <v>33013562</v>
      </c>
      <c r="B49" t="s">
        <v>1332</v>
      </c>
    </row>
    <row r="50" spans="1:2" x14ac:dyDescent="0.35">
      <c r="A50" s="7">
        <v>33013563</v>
      </c>
      <c r="B50" t="s">
        <v>1333</v>
      </c>
    </row>
    <row r="51" spans="1:2" x14ac:dyDescent="0.35">
      <c r="A51" s="7">
        <v>33013564</v>
      </c>
      <c r="B51" t="s">
        <v>1334</v>
      </c>
    </row>
    <row r="52" spans="1:2" x14ac:dyDescent="0.35">
      <c r="A52" s="7">
        <v>33013565</v>
      </c>
      <c r="B52" t="s">
        <v>1335</v>
      </c>
    </row>
    <row r="53" spans="1:2" x14ac:dyDescent="0.35">
      <c r="A53" s="7">
        <v>33013566</v>
      </c>
      <c r="B53" t="s">
        <v>1336</v>
      </c>
    </row>
    <row r="54" spans="1:2" x14ac:dyDescent="0.35">
      <c r="A54" s="7">
        <v>33013567</v>
      </c>
      <c r="B54" t="s">
        <v>1337</v>
      </c>
    </row>
    <row r="55" spans="1:2" x14ac:dyDescent="0.35">
      <c r="A55" s="7">
        <v>33013568</v>
      </c>
      <c r="B55" t="s">
        <v>1338</v>
      </c>
    </row>
    <row r="56" spans="1:2" x14ac:dyDescent="0.35">
      <c r="A56" s="7">
        <v>33013569</v>
      </c>
      <c r="B56" t="s">
        <v>1339</v>
      </c>
    </row>
    <row r="57" spans="1:2" x14ac:dyDescent="0.35">
      <c r="A57" s="7"/>
    </row>
    <row r="58" spans="1:2" x14ac:dyDescent="0.35">
      <c r="A58" s="7">
        <v>33012766</v>
      </c>
      <c r="B58" t="s">
        <v>109</v>
      </c>
    </row>
    <row r="59" spans="1:2" x14ac:dyDescent="0.35">
      <c r="A59" s="7"/>
    </row>
    <row r="60" spans="1:2" x14ac:dyDescent="0.35">
      <c r="A60" s="7">
        <v>33016727</v>
      </c>
      <c r="B60" t="s">
        <v>1340</v>
      </c>
    </row>
    <row r="61" spans="1:2" x14ac:dyDescent="0.35">
      <c r="A61" s="7"/>
      <c r="B61" s="4"/>
    </row>
    <row r="62" spans="1:2" x14ac:dyDescent="0.35">
      <c r="A62" s="7">
        <v>33019071</v>
      </c>
      <c r="B62" s="3" t="s">
        <v>1341</v>
      </c>
    </row>
    <row r="63" spans="1:2" x14ac:dyDescent="0.35">
      <c r="A63" s="7">
        <v>33019072</v>
      </c>
      <c r="B63" s="3" t="s">
        <v>1342</v>
      </c>
    </row>
    <row r="64" spans="1:2" x14ac:dyDescent="0.35">
      <c r="A64" s="7">
        <v>33019540</v>
      </c>
      <c r="B64" s="3" t="s">
        <v>1343</v>
      </c>
    </row>
    <row r="65" spans="1:2" x14ac:dyDescent="0.35">
      <c r="A65" s="7">
        <v>33019081</v>
      </c>
      <c r="B65" s="3" t="s">
        <v>1344</v>
      </c>
    </row>
    <row r="66" spans="1:2" x14ac:dyDescent="0.35">
      <c r="A66" s="7">
        <v>33019082</v>
      </c>
      <c r="B66" s="3" t="s">
        <v>1345</v>
      </c>
    </row>
    <row r="67" spans="1:2" x14ac:dyDescent="0.35">
      <c r="A67" s="7">
        <v>33019083</v>
      </c>
      <c r="B67" s="3" t="s">
        <v>1346</v>
      </c>
    </row>
    <row r="68" spans="1:2" x14ac:dyDescent="0.35">
      <c r="A68" s="7">
        <v>33019084</v>
      </c>
      <c r="B68" s="3" t="s">
        <v>1347</v>
      </c>
    </row>
    <row r="69" spans="1:2" x14ac:dyDescent="0.35">
      <c r="A69" s="7">
        <v>33019085</v>
      </c>
      <c r="B69" s="3" t="s">
        <v>1348</v>
      </c>
    </row>
    <row r="70" spans="1:2" x14ac:dyDescent="0.35">
      <c r="A70" s="7"/>
      <c r="B70" s="4"/>
    </row>
    <row r="71" spans="1:2" x14ac:dyDescent="0.35">
      <c r="A71" s="7">
        <v>33077120</v>
      </c>
      <c r="B71" s="6" t="s">
        <v>1349</v>
      </c>
    </row>
    <row r="72" spans="1:2" x14ac:dyDescent="0.35">
      <c r="A72" s="7">
        <v>33077130</v>
      </c>
      <c r="B72" s="6" t="s">
        <v>1350</v>
      </c>
    </row>
    <row r="73" spans="1:2" x14ac:dyDescent="0.35">
      <c r="A73" s="7">
        <v>33077140</v>
      </c>
      <c r="B73" s="3" t="s">
        <v>1351</v>
      </c>
    </row>
    <row r="74" spans="1:2" x14ac:dyDescent="0.35">
      <c r="A74" s="7">
        <v>33077150</v>
      </c>
      <c r="B74" s="3" t="s">
        <v>174</v>
      </c>
    </row>
    <row r="75" spans="1:2" x14ac:dyDescent="0.35">
      <c r="A75" s="7"/>
      <c r="B75" s="4"/>
    </row>
    <row r="76" spans="1:2" x14ac:dyDescent="0.35">
      <c r="A76" s="7">
        <v>33019010</v>
      </c>
      <c r="B76" s="3" t="s">
        <v>159</v>
      </c>
    </row>
    <row r="77" spans="1:2" x14ac:dyDescent="0.35">
      <c r="A77" s="7" t="s">
        <v>162</v>
      </c>
      <c r="B77" s="3" t="s">
        <v>1352</v>
      </c>
    </row>
    <row r="78" spans="1:2" x14ac:dyDescent="0.35">
      <c r="A78" s="7">
        <v>33019070</v>
      </c>
      <c r="B78" s="3" t="s">
        <v>164</v>
      </c>
    </row>
    <row r="79" spans="1:2" x14ac:dyDescent="0.35">
      <c r="A79" s="7" t="s">
        <v>167</v>
      </c>
      <c r="B79" s="3" t="s">
        <v>1353</v>
      </c>
    </row>
    <row r="80" spans="1:2" x14ac:dyDescent="0.35">
      <c r="A80" s="7">
        <v>33019080</v>
      </c>
      <c r="B80" s="3" t="s">
        <v>169</v>
      </c>
    </row>
    <row r="81" spans="1:2" x14ac:dyDescent="0.35">
      <c r="A81" s="7" t="s">
        <v>172</v>
      </c>
      <c r="B81" s="3" t="s">
        <v>171</v>
      </c>
    </row>
    <row r="82" spans="1:2" x14ac:dyDescent="0.35">
      <c r="A82" s="7"/>
      <c r="B82" s="3"/>
    </row>
    <row r="83" spans="1:2" x14ac:dyDescent="0.35">
      <c r="A83" s="7">
        <v>33019530</v>
      </c>
      <c r="B83" s="3" t="s">
        <v>1354</v>
      </c>
    </row>
    <row r="84" spans="1:2" x14ac:dyDescent="0.35">
      <c r="A84" s="7">
        <v>33019560</v>
      </c>
      <c r="B84" s="3" t="s">
        <v>1355</v>
      </c>
    </row>
    <row r="85" spans="1:2" x14ac:dyDescent="0.35">
      <c r="A85" s="7">
        <v>33019590</v>
      </c>
      <c r="B85" s="3" t="s">
        <v>1356</v>
      </c>
    </row>
    <row r="86" spans="1:2" x14ac:dyDescent="0.35">
      <c r="A86" s="7"/>
      <c r="B8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9884-1606-4A7A-BB10-07B76036D661}">
  <sheetPr>
    <tabColor rgb="FFFF0000"/>
  </sheetPr>
  <dimension ref="A2:X191"/>
  <sheetViews>
    <sheetView topLeftCell="A50" zoomScale="90" zoomScaleNormal="90" workbookViewId="0">
      <selection activeCell="A70" sqref="A70:XFD71"/>
    </sheetView>
  </sheetViews>
  <sheetFormatPr defaultRowHeight="15.5" x14ac:dyDescent="0.35"/>
  <cols>
    <col min="1" max="1" width="13.58203125" customWidth="1"/>
    <col min="2" max="2" width="106.58203125" customWidth="1"/>
    <col min="3" max="3" width="17.6640625" style="4" bestFit="1" customWidth="1"/>
    <col min="4" max="4" width="16.08203125" style="4" bestFit="1" customWidth="1"/>
    <col min="5" max="6" width="14.58203125" style="4" customWidth="1"/>
    <col min="7" max="7" width="22.5" style="4" customWidth="1"/>
    <col min="8" max="8" width="18.6640625" style="4" customWidth="1"/>
    <col min="9" max="9" width="16.1640625" style="4" customWidth="1"/>
    <col min="10" max="10" width="8.6640625" style="4"/>
    <col min="12" max="12" width="20.1640625" bestFit="1" customWidth="1"/>
  </cols>
  <sheetData>
    <row r="2" spans="1:15" ht="26" x14ac:dyDescent="0.6">
      <c r="A2" s="199" t="s">
        <v>11</v>
      </c>
    </row>
    <row r="4" spans="1:15" ht="45" customHeight="1" x14ac:dyDescent="0.35">
      <c r="A4" s="2"/>
      <c r="B4" s="404" t="s">
        <v>12</v>
      </c>
      <c r="C4" s="405" t="s">
        <v>13</v>
      </c>
      <c r="D4" s="404" t="s">
        <v>14</v>
      </c>
      <c r="E4" s="405" t="s">
        <v>15</v>
      </c>
      <c r="F4" s="406" t="s">
        <v>16</v>
      </c>
      <c r="G4" s="404" t="s">
        <v>17</v>
      </c>
      <c r="H4" s="405" t="s">
        <v>18</v>
      </c>
      <c r="I4" s="404" t="s">
        <v>19</v>
      </c>
      <c r="J4" s="404" t="s">
        <v>20</v>
      </c>
    </row>
    <row r="5" spans="1:15" s="8" customFormat="1" x14ac:dyDescent="0.35">
      <c r="B5" s="336" t="s">
        <v>21</v>
      </c>
      <c r="C5" s="442"/>
      <c r="D5" s="443"/>
      <c r="E5" s="442"/>
      <c r="F5" s="444"/>
      <c r="G5" s="445"/>
      <c r="H5" s="445"/>
      <c r="I5" s="446"/>
      <c r="J5" s="447"/>
      <c r="L5" s="210"/>
      <c r="N5" s="210"/>
      <c r="O5" s="153"/>
    </row>
    <row r="6" spans="1:15" s="8" customFormat="1" x14ac:dyDescent="0.35">
      <c r="B6" s="388" t="s">
        <v>22</v>
      </c>
      <c r="C6" s="369"/>
      <c r="D6" s="369"/>
      <c r="E6" s="369"/>
      <c r="F6" s="369"/>
      <c r="G6" s="370"/>
      <c r="H6" s="371"/>
      <c r="I6" s="372"/>
      <c r="J6" s="373"/>
      <c r="L6" s="210"/>
      <c r="N6" s="210"/>
    </row>
    <row r="7" spans="1:15" s="8" customFormat="1" x14ac:dyDescent="0.35">
      <c r="B7" s="337" t="s">
        <v>23</v>
      </c>
      <c r="C7" s="331">
        <v>33080003</v>
      </c>
      <c r="D7" s="309" t="s">
        <v>24</v>
      </c>
      <c r="E7" s="298" t="s">
        <v>24</v>
      </c>
      <c r="F7" s="639" t="s">
        <v>24</v>
      </c>
      <c r="G7" s="639" t="s">
        <v>24</v>
      </c>
      <c r="H7" s="639" t="s">
        <v>24</v>
      </c>
      <c r="I7" s="639" t="s">
        <v>24</v>
      </c>
      <c r="J7" s="639" t="s">
        <v>24</v>
      </c>
      <c r="L7" s="210" t="s">
        <v>25</v>
      </c>
      <c r="N7" s="616">
        <f>LEN(B7)</f>
        <v>44</v>
      </c>
    </row>
    <row r="8" spans="1:15" s="8" customFormat="1" x14ac:dyDescent="0.35">
      <c r="B8" s="337" t="s">
        <v>26</v>
      </c>
      <c r="C8" s="331" t="s">
        <v>27</v>
      </c>
      <c r="D8" s="309" t="s">
        <v>24</v>
      </c>
      <c r="E8" s="298" t="s">
        <v>24</v>
      </c>
      <c r="F8" s="639" t="s">
        <v>24</v>
      </c>
      <c r="G8" s="639" t="s">
        <v>24</v>
      </c>
      <c r="H8" s="639" t="s">
        <v>24</v>
      </c>
      <c r="I8" s="639" t="s">
        <v>24</v>
      </c>
      <c r="J8" s="639" t="s">
        <v>24</v>
      </c>
      <c r="L8" s="210" t="s">
        <v>25</v>
      </c>
      <c r="N8" s="616">
        <f>LEN(B8)</f>
        <v>41</v>
      </c>
    </row>
    <row r="9" spans="1:15" s="8" customFormat="1" x14ac:dyDescent="0.35">
      <c r="B9" s="337" t="s">
        <v>28</v>
      </c>
      <c r="C9" s="331" t="s">
        <v>29</v>
      </c>
      <c r="D9" s="309" t="s">
        <v>24</v>
      </c>
      <c r="E9" s="298" t="s">
        <v>24</v>
      </c>
      <c r="F9" s="639" t="s">
        <v>24</v>
      </c>
      <c r="G9" s="639" t="s">
        <v>24</v>
      </c>
      <c r="H9" s="639" t="s">
        <v>24</v>
      </c>
      <c r="I9" s="639" t="s">
        <v>24</v>
      </c>
      <c r="J9" s="639" t="s">
        <v>24</v>
      </c>
      <c r="L9" s="210" t="s">
        <v>25</v>
      </c>
      <c r="N9" s="616">
        <f>LEN(B9)</f>
        <v>42</v>
      </c>
    </row>
    <row r="10" spans="1:15" s="8" customFormat="1" x14ac:dyDescent="0.35">
      <c r="B10" s="716"/>
      <c r="C10" s="55"/>
      <c r="D10" s="715"/>
      <c r="E10" s="119"/>
      <c r="F10" s="711"/>
      <c r="G10" s="711"/>
      <c r="H10" s="711"/>
      <c r="I10" s="711"/>
      <c r="J10" s="711"/>
      <c r="N10" s="632"/>
    </row>
    <row r="11" spans="1:15" s="8" customFormat="1" ht="21" x14ac:dyDescent="0.35">
      <c r="B11" s="969" t="s">
        <v>30</v>
      </c>
      <c r="C11" s="938"/>
      <c r="D11" s="938"/>
      <c r="E11" s="938"/>
      <c r="F11" s="938"/>
      <c r="G11" s="938"/>
      <c r="H11" s="938"/>
      <c r="I11" s="938"/>
      <c r="J11" s="939"/>
    </row>
    <row r="12" spans="1:15" s="8" customFormat="1" x14ac:dyDescent="0.35">
      <c r="B12" s="937" t="s">
        <v>31</v>
      </c>
      <c r="C12" s="938"/>
      <c r="D12" s="938"/>
      <c r="E12" s="938"/>
      <c r="F12" s="938"/>
      <c r="G12" s="938"/>
      <c r="H12" s="938"/>
      <c r="I12" s="938"/>
      <c r="J12" s="939"/>
    </row>
    <row r="13" spans="1:15" s="8" customFormat="1" x14ac:dyDescent="0.35">
      <c r="B13" s="440" t="s">
        <v>32</v>
      </c>
      <c r="C13" s="451" t="s">
        <v>33</v>
      </c>
      <c r="D13" s="439">
        <v>17693</v>
      </c>
      <c r="E13" s="452">
        <v>0</v>
      </c>
      <c r="F13" s="453"/>
      <c r="G13" s="454"/>
      <c r="H13" s="455"/>
      <c r="I13" s="456"/>
      <c r="J13" s="457"/>
    </row>
    <row r="14" spans="1:15" s="8" customFormat="1" x14ac:dyDescent="0.35">
      <c r="B14" s="440" t="s">
        <v>34</v>
      </c>
      <c r="C14" s="451"/>
      <c r="D14" s="439">
        <v>2237</v>
      </c>
      <c r="E14" s="452">
        <v>0</v>
      </c>
      <c r="F14" s="453"/>
      <c r="G14" s="454"/>
      <c r="H14" s="455"/>
      <c r="I14" s="456"/>
      <c r="J14" s="457"/>
    </row>
    <row r="15" spans="1:15" s="8" customFormat="1" x14ac:dyDescent="0.35">
      <c r="B15" s="440" t="s">
        <v>35</v>
      </c>
      <c r="C15" s="451"/>
      <c r="D15" s="439">
        <v>44458</v>
      </c>
      <c r="E15" s="452">
        <v>0</v>
      </c>
      <c r="F15" s="453"/>
      <c r="G15" s="454"/>
      <c r="H15" s="455"/>
      <c r="I15" s="456"/>
      <c r="J15" s="457"/>
    </row>
    <row r="16" spans="1:15" s="8" customFormat="1" x14ac:dyDescent="0.35">
      <c r="B16" s="440" t="s">
        <v>36</v>
      </c>
      <c r="C16" s="451"/>
      <c r="D16" s="439"/>
      <c r="E16" s="452">
        <v>0</v>
      </c>
      <c r="F16" s="453"/>
      <c r="G16" s="454"/>
      <c r="H16" s="455"/>
      <c r="I16" s="456"/>
      <c r="J16" s="457"/>
    </row>
    <row r="17" spans="1:15" s="8" customFormat="1" x14ac:dyDescent="0.35">
      <c r="B17" s="440" t="s">
        <v>37</v>
      </c>
      <c r="C17" s="451"/>
      <c r="D17" s="439" t="s">
        <v>38</v>
      </c>
      <c r="E17" s="452">
        <v>0</v>
      </c>
      <c r="F17" s="453"/>
      <c r="G17" s="454"/>
      <c r="H17" s="455"/>
      <c r="I17" s="456"/>
      <c r="J17" s="457"/>
    </row>
    <row r="18" spans="1:15" s="8" customFormat="1" x14ac:dyDescent="0.35">
      <c r="B18" s="12"/>
      <c r="C18" s="458"/>
      <c r="D18" s="172"/>
      <c r="E18" s="459"/>
      <c r="F18" s="460"/>
      <c r="G18" s="461"/>
      <c r="H18" s="462"/>
      <c r="I18" s="463"/>
      <c r="J18" s="464"/>
    </row>
    <row r="19" spans="1:15" s="8" customFormat="1" ht="31" x14ac:dyDescent="0.35">
      <c r="A19" s="672" t="s">
        <v>39</v>
      </c>
      <c r="C19" s="641"/>
      <c r="D19" s="641"/>
      <c r="E19" s="119"/>
      <c r="F19" s="187"/>
      <c r="G19" s="175"/>
      <c r="H19" s="252"/>
      <c r="I19" s="177"/>
      <c r="J19" s="177"/>
      <c r="L19" s="128"/>
      <c r="M19" s="128"/>
    </row>
    <row r="20" spans="1:15" s="8" customFormat="1" x14ac:dyDescent="0.35">
      <c r="B20" s="671" t="s">
        <v>40</v>
      </c>
      <c r="C20" s="332"/>
      <c r="D20" s="314"/>
      <c r="E20" s="314"/>
      <c r="F20" s="315"/>
      <c r="G20" s="316"/>
      <c r="H20" s="316"/>
      <c r="I20" s="317"/>
      <c r="J20" s="318"/>
      <c r="L20" s="210"/>
      <c r="N20" s="616"/>
    </row>
    <row r="21" spans="1:15" s="8" customFormat="1" x14ac:dyDescent="0.35">
      <c r="A21" s="581"/>
      <c r="B21" s="337" t="s">
        <v>41</v>
      </c>
      <c r="C21" s="334"/>
      <c r="D21" s="335">
        <v>1480</v>
      </c>
      <c r="E21" s="298">
        <v>0.35</v>
      </c>
      <c r="F21" s="638"/>
      <c r="G21" s="215"/>
      <c r="H21" s="253"/>
      <c r="I21" s="276"/>
      <c r="J21" s="359"/>
      <c r="L21" s="210" t="s">
        <v>25</v>
      </c>
      <c r="N21" s="616">
        <f>LEN(B21)</f>
        <v>72</v>
      </c>
    </row>
    <row r="22" spans="1:15" s="8" customFormat="1" x14ac:dyDescent="0.35">
      <c r="B22" s="12"/>
      <c r="C22" s="458"/>
      <c r="D22" s="172"/>
      <c r="E22" s="459"/>
      <c r="F22" s="460"/>
      <c r="G22" s="461"/>
      <c r="H22" s="462"/>
      <c r="I22" s="463"/>
      <c r="J22" s="464"/>
    </row>
    <row r="23" spans="1:15" s="8" customFormat="1" x14ac:dyDescent="0.35">
      <c r="B23" s="329" t="s">
        <v>42</v>
      </c>
      <c r="C23" s="314"/>
      <c r="D23" s="323"/>
      <c r="E23" s="314"/>
      <c r="F23" s="316"/>
      <c r="G23" s="316"/>
      <c r="H23" s="316"/>
      <c r="I23" s="317"/>
      <c r="J23" s="318"/>
      <c r="O23" s="153"/>
    </row>
    <row r="24" spans="1:15" s="8" customFormat="1" x14ac:dyDescent="0.35">
      <c r="B24" s="330" t="s">
        <v>43</v>
      </c>
      <c r="C24" s="334"/>
      <c r="D24" s="335"/>
      <c r="E24" s="298">
        <v>0.35</v>
      </c>
      <c r="F24" s="305"/>
      <c r="G24" s="299"/>
      <c r="H24" s="300"/>
      <c r="I24" s="301"/>
      <c r="J24" s="310"/>
      <c r="L24" s="210" t="s">
        <v>25</v>
      </c>
      <c r="O24" s="153"/>
    </row>
    <row r="25" spans="1:15" s="8" customFormat="1" x14ac:dyDescent="0.35">
      <c r="B25" s="330" t="s">
        <v>44</v>
      </c>
      <c r="C25" s="334"/>
      <c r="D25" s="335"/>
      <c r="E25" s="298">
        <v>0.35</v>
      </c>
      <c r="F25" s="305"/>
      <c r="G25" s="299"/>
      <c r="H25" s="300"/>
      <c r="I25" s="301"/>
      <c r="J25" s="310"/>
      <c r="L25" s="210" t="s">
        <v>25</v>
      </c>
      <c r="O25" s="153"/>
    </row>
    <row r="26" spans="1:15" s="8" customFormat="1" x14ac:dyDescent="0.35">
      <c r="B26" s="12"/>
      <c r="C26" s="458"/>
      <c r="D26" s="172"/>
      <c r="E26" s="459"/>
      <c r="F26" s="460"/>
      <c r="G26" s="461"/>
      <c r="H26" s="462"/>
      <c r="I26" s="463"/>
      <c r="J26" s="464"/>
    </row>
    <row r="27" spans="1:15" s="8" customFormat="1" x14ac:dyDescent="0.35">
      <c r="B27" s="674" t="s">
        <v>45</v>
      </c>
      <c r="C27" s="675"/>
      <c r="D27" s="676"/>
      <c r="E27" s="675"/>
      <c r="F27" s="677"/>
      <c r="G27" s="677"/>
      <c r="H27" s="677"/>
      <c r="I27" s="678"/>
      <c r="J27" s="679"/>
      <c r="O27" s="153"/>
    </row>
    <row r="28" spans="1:15" s="8" customFormat="1" x14ac:dyDescent="0.35">
      <c r="B28" s="937" t="s">
        <v>46</v>
      </c>
      <c r="C28" s="938"/>
      <c r="D28" s="938"/>
      <c r="E28" s="938"/>
      <c r="F28" s="938"/>
      <c r="G28" s="938"/>
      <c r="H28" s="938"/>
      <c r="I28" s="938"/>
      <c r="J28" s="939"/>
    </row>
    <row r="29" spans="1:15" x14ac:dyDescent="0.35">
      <c r="B29" s="229" t="s">
        <v>47</v>
      </c>
      <c r="C29" s="394">
        <v>33265202</v>
      </c>
      <c r="D29" s="673">
        <v>3869.4001500000004</v>
      </c>
      <c r="E29" s="553">
        <v>0.22</v>
      </c>
      <c r="F29" s="680"/>
      <c r="G29" s="554"/>
      <c r="H29" s="555"/>
      <c r="I29" s="681"/>
      <c r="J29" s="682"/>
    </row>
    <row r="30" spans="1:15" x14ac:dyDescent="0.35">
      <c r="B30" s="229" t="s">
        <v>48</v>
      </c>
      <c r="C30" s="367">
        <v>33265189</v>
      </c>
      <c r="D30" s="368">
        <v>3869.4001500000004</v>
      </c>
      <c r="E30" s="530">
        <v>0.22</v>
      </c>
      <c r="F30" s="683"/>
      <c r="G30" s="557"/>
      <c r="H30" s="558"/>
      <c r="I30" s="559"/>
      <c r="J30" s="684"/>
    </row>
    <row r="31" spans="1:15" x14ac:dyDescent="0.35">
      <c r="B31" s="229" t="s">
        <v>49</v>
      </c>
      <c r="C31" s="367">
        <v>33265211</v>
      </c>
      <c r="D31" s="368">
        <v>3869.4001500000004</v>
      </c>
      <c r="E31" s="530">
        <v>0.22</v>
      </c>
      <c r="F31" s="683"/>
      <c r="G31" s="557"/>
      <c r="H31" s="558"/>
      <c r="I31" s="559"/>
      <c r="J31" s="684"/>
    </row>
    <row r="32" spans="1:15" x14ac:dyDescent="0.35">
      <c r="B32" s="229" t="s">
        <v>50</v>
      </c>
      <c r="C32" s="394"/>
      <c r="D32" s="673"/>
      <c r="E32" s="553">
        <v>0.22</v>
      </c>
      <c r="F32" s="680"/>
      <c r="G32" s="554"/>
      <c r="H32" s="555"/>
      <c r="I32" s="681"/>
      <c r="J32" s="682"/>
    </row>
    <row r="33" spans="1:14" x14ac:dyDescent="0.35">
      <c r="B33" s="229" t="s">
        <v>51</v>
      </c>
      <c r="C33" s="367"/>
      <c r="D33" s="368"/>
      <c r="E33" s="530">
        <v>0.22</v>
      </c>
      <c r="F33" s="683"/>
      <c r="G33" s="557"/>
      <c r="H33" s="558"/>
      <c r="I33" s="559"/>
      <c r="J33" s="684"/>
    </row>
    <row r="34" spans="1:14" x14ac:dyDescent="0.35">
      <c r="B34" s="229" t="s">
        <v>52</v>
      </c>
      <c r="C34" s="367"/>
      <c r="D34" s="368"/>
      <c r="E34" s="530">
        <v>0.22</v>
      </c>
      <c r="F34" s="683"/>
      <c r="G34" s="557"/>
      <c r="H34" s="558"/>
      <c r="I34" s="559"/>
      <c r="J34" s="684"/>
    </row>
    <row r="35" spans="1:14" s="8" customFormat="1" x14ac:dyDescent="0.35">
      <c r="B35" s="12"/>
      <c r="C35" s="458"/>
      <c r="D35" s="172"/>
      <c r="E35" s="459"/>
      <c r="F35" s="460"/>
      <c r="G35" s="461"/>
      <c r="H35" s="462"/>
      <c r="I35" s="463"/>
      <c r="J35" s="464"/>
    </row>
    <row r="36" spans="1:14" ht="26" x14ac:dyDescent="0.35">
      <c r="B36" s="648" t="s">
        <v>53</v>
      </c>
      <c r="C36" s="375"/>
      <c r="D36" s="649"/>
      <c r="E36" s="467"/>
      <c r="F36" s="650"/>
      <c r="G36" s="651"/>
      <c r="H36" s="652"/>
      <c r="I36" s="652"/>
      <c r="J36" s="653"/>
    </row>
    <row r="37" spans="1:14" s="8" customFormat="1" ht="36" customHeight="1" x14ac:dyDescent="0.35">
      <c r="B37" s="972" t="s">
        <v>54</v>
      </c>
      <c r="C37" s="973"/>
      <c r="D37" s="973"/>
      <c r="E37" s="973"/>
      <c r="F37" s="973"/>
      <c r="G37" s="973"/>
      <c r="H37" s="973"/>
      <c r="I37" s="973"/>
      <c r="J37" s="974"/>
      <c r="L37" s="210"/>
      <c r="M37" s="128"/>
    </row>
    <row r="38" spans="1:14" x14ac:dyDescent="0.35">
      <c r="B38" s="285" t="s">
        <v>55</v>
      </c>
      <c r="C38" s="223">
        <v>33916281</v>
      </c>
      <c r="D38" s="224">
        <f>F38*$N$2</f>
        <v>0</v>
      </c>
      <c r="E38" s="530">
        <v>0.35</v>
      </c>
      <c r="F38" s="654"/>
      <c r="G38" s="568"/>
      <c r="H38" s="569"/>
      <c r="I38" s="559"/>
      <c r="J38" s="655"/>
      <c r="L38" s="210" t="s">
        <v>25</v>
      </c>
    </row>
    <row r="39" spans="1:14" x14ac:dyDescent="0.35">
      <c r="B39" s="285" t="s">
        <v>56</v>
      </c>
      <c r="C39" s="223">
        <v>33916282</v>
      </c>
      <c r="D39" s="224">
        <f>F39*$N$2</f>
        <v>0</v>
      </c>
      <c r="E39" s="530">
        <v>0.35</v>
      </c>
      <c r="F39" s="654"/>
      <c r="G39" s="568"/>
      <c r="H39" s="569"/>
      <c r="I39" s="559"/>
      <c r="J39" s="655"/>
      <c r="L39" s="210" t="s">
        <v>25</v>
      </c>
    </row>
    <row r="40" spans="1:14" x14ac:dyDescent="0.35">
      <c r="B40" s="285" t="s">
        <v>57</v>
      </c>
      <c r="C40" s="223">
        <v>33916283</v>
      </c>
      <c r="D40" s="224">
        <f>F40*$N$2</f>
        <v>0</v>
      </c>
      <c r="E40" s="530">
        <v>0.35</v>
      </c>
      <c r="F40" s="654"/>
      <c r="G40" s="568"/>
      <c r="H40" s="569"/>
      <c r="I40" s="559"/>
      <c r="J40" s="655"/>
      <c r="L40" s="210" t="s">
        <v>25</v>
      </c>
    </row>
    <row r="41" spans="1:14" x14ac:dyDescent="0.35">
      <c r="B41" s="285" t="s">
        <v>58</v>
      </c>
      <c r="C41" s="223">
        <v>33916284</v>
      </c>
      <c r="D41" s="224">
        <f>F41*$N$2</f>
        <v>0</v>
      </c>
      <c r="E41" s="530">
        <v>0.35</v>
      </c>
      <c r="F41" s="654"/>
      <c r="G41" s="568"/>
      <c r="H41" s="569"/>
      <c r="I41" s="559"/>
      <c r="J41" s="655"/>
      <c r="L41" s="210" t="s">
        <v>25</v>
      </c>
    </row>
    <row r="42" spans="1:14" x14ac:dyDescent="0.35">
      <c r="B42" s="285" t="s">
        <v>59</v>
      </c>
      <c r="C42" s="223">
        <v>33916285</v>
      </c>
      <c r="D42" s="224">
        <f>F42*$N$2</f>
        <v>0</v>
      </c>
      <c r="E42" s="530">
        <v>0.35</v>
      </c>
      <c r="F42" s="654"/>
      <c r="G42" s="568"/>
      <c r="H42" s="569"/>
      <c r="I42" s="559"/>
      <c r="J42" s="655"/>
    </row>
    <row r="43" spans="1:14" x14ac:dyDescent="0.35">
      <c r="C43"/>
      <c r="D43"/>
      <c r="E43"/>
      <c r="F43"/>
      <c r="G43"/>
      <c r="H43"/>
      <c r="I43"/>
      <c r="J43"/>
    </row>
    <row r="44" spans="1:14" s="8" customFormat="1" ht="21" x14ac:dyDescent="0.35">
      <c r="A44"/>
      <c r="B44" s="374" t="s">
        <v>60</v>
      </c>
      <c r="C44" s="375"/>
      <c r="D44" s="376"/>
      <c r="E44" s="377"/>
      <c r="F44" s="633"/>
      <c r="G44" s="379"/>
      <c r="H44" s="435"/>
      <c r="I44" s="634"/>
      <c r="J44" s="635"/>
      <c r="L44" s="210"/>
      <c r="M44" s="128"/>
    </row>
    <row r="45" spans="1:14" s="8" customFormat="1" ht="36" customHeight="1" x14ac:dyDescent="0.35">
      <c r="A45"/>
      <c r="B45" s="937" t="s">
        <v>54</v>
      </c>
      <c r="C45" s="970"/>
      <c r="D45" s="970"/>
      <c r="E45" s="970"/>
      <c r="F45" s="970"/>
      <c r="G45" s="970"/>
      <c r="H45" s="970"/>
      <c r="I45" s="970"/>
      <c r="J45" s="971"/>
      <c r="L45" s="210"/>
      <c r="M45" s="128"/>
    </row>
    <row r="46" spans="1:14" s="8" customFormat="1" x14ac:dyDescent="0.35">
      <c r="A46"/>
      <c r="B46" s="285" t="s">
        <v>61</v>
      </c>
      <c r="C46" s="367" t="s">
        <v>38</v>
      </c>
      <c r="D46" s="368" t="s">
        <v>38</v>
      </c>
      <c r="E46" s="214">
        <v>0.35</v>
      </c>
      <c r="F46" s="215" t="s">
        <v>38</v>
      </c>
      <c r="G46" s="215" t="s">
        <v>38</v>
      </c>
      <c r="H46" s="215" t="s">
        <v>38</v>
      </c>
      <c r="I46" s="215" t="s">
        <v>38</v>
      </c>
      <c r="J46" s="215" t="s">
        <v>38</v>
      </c>
      <c r="L46" s="210" t="s">
        <v>25</v>
      </c>
      <c r="M46" s="128"/>
      <c r="N46" s="616">
        <f>LEN(B46)</f>
        <v>80</v>
      </c>
    </row>
    <row r="47" spans="1:14" s="8" customFormat="1" x14ac:dyDescent="0.35">
      <c r="A47"/>
      <c r="B47" s="285" t="s">
        <v>62</v>
      </c>
      <c r="C47" s="367" t="s">
        <v>38</v>
      </c>
      <c r="D47" s="368" t="s">
        <v>38</v>
      </c>
      <c r="E47" s="214">
        <v>0.35</v>
      </c>
      <c r="F47" s="215" t="s">
        <v>38</v>
      </c>
      <c r="G47" s="215" t="s">
        <v>38</v>
      </c>
      <c r="H47" s="215" t="s">
        <v>38</v>
      </c>
      <c r="I47" s="215" t="s">
        <v>38</v>
      </c>
      <c r="J47" s="215" t="s">
        <v>38</v>
      </c>
      <c r="L47" s="210" t="s">
        <v>25</v>
      </c>
      <c r="M47" s="128"/>
      <c r="N47" s="616">
        <f>LEN(B47)</f>
        <v>81</v>
      </c>
    </row>
    <row r="48" spans="1:14" s="8" customFormat="1" x14ac:dyDescent="0.35">
      <c r="A48"/>
      <c r="B48" s="285" t="s">
        <v>63</v>
      </c>
      <c r="C48" s="367" t="s">
        <v>38</v>
      </c>
      <c r="D48" s="368" t="s">
        <v>38</v>
      </c>
      <c r="E48" s="214">
        <v>0.35</v>
      </c>
      <c r="F48" s="215" t="s">
        <v>38</v>
      </c>
      <c r="G48" s="215" t="s">
        <v>38</v>
      </c>
      <c r="H48" s="215" t="s">
        <v>38</v>
      </c>
      <c r="I48" s="215" t="s">
        <v>38</v>
      </c>
      <c r="J48" s="215" t="s">
        <v>38</v>
      </c>
      <c r="L48" s="210" t="s">
        <v>25</v>
      </c>
      <c r="M48" s="128"/>
      <c r="N48" s="616">
        <f>LEN(B48)</f>
        <v>81</v>
      </c>
    </row>
    <row r="49" spans="1:14" s="8" customFormat="1" x14ac:dyDescent="0.35">
      <c r="A49"/>
      <c r="B49" s="285" t="s">
        <v>64</v>
      </c>
      <c r="C49" s="367" t="s">
        <v>38</v>
      </c>
      <c r="D49" s="368" t="s">
        <v>38</v>
      </c>
      <c r="E49" s="214">
        <v>0.35</v>
      </c>
      <c r="F49" s="215" t="s">
        <v>38</v>
      </c>
      <c r="G49" s="215" t="s">
        <v>38</v>
      </c>
      <c r="H49" s="215" t="s">
        <v>38</v>
      </c>
      <c r="I49" s="215" t="s">
        <v>38</v>
      </c>
      <c r="J49" s="215" t="s">
        <v>38</v>
      </c>
      <c r="L49" s="210" t="s">
        <v>25</v>
      </c>
      <c r="M49" s="128"/>
      <c r="N49" s="616">
        <f>LEN(B49)</f>
        <v>82</v>
      </c>
    </row>
    <row r="50" spans="1:14" s="8" customFormat="1" x14ac:dyDescent="0.35">
      <c r="A50"/>
      <c r="B50" s="285" t="s">
        <v>65</v>
      </c>
      <c r="C50" s="367" t="s">
        <v>38</v>
      </c>
      <c r="D50" s="368" t="s">
        <v>38</v>
      </c>
      <c r="E50" s="214">
        <v>0.35</v>
      </c>
      <c r="F50" s="215" t="s">
        <v>38</v>
      </c>
      <c r="G50" s="215" t="s">
        <v>38</v>
      </c>
      <c r="H50" s="215" t="s">
        <v>38</v>
      </c>
      <c r="I50" s="215" t="s">
        <v>38</v>
      </c>
      <c r="J50" s="215" t="s">
        <v>38</v>
      </c>
      <c r="L50" s="210" t="s">
        <v>25</v>
      </c>
      <c r="M50" s="128"/>
      <c r="N50" s="616">
        <f>LEN(B50)</f>
        <v>82</v>
      </c>
    </row>
    <row r="51" spans="1:14" s="8" customFormat="1" x14ac:dyDescent="0.35">
      <c r="B51" s="12"/>
      <c r="C51" s="458"/>
      <c r="D51" s="172"/>
      <c r="E51" s="459"/>
      <c r="F51" s="460"/>
      <c r="G51" s="461"/>
      <c r="H51" s="462"/>
      <c r="I51" s="463"/>
      <c r="J51" s="464"/>
    </row>
    <row r="52" spans="1:14" s="8" customFormat="1" ht="37.25" customHeight="1" x14ac:dyDescent="0.35">
      <c r="A52" s="581"/>
      <c r="B52" s="374" t="s">
        <v>66</v>
      </c>
      <c r="C52" s="375"/>
      <c r="D52" s="381"/>
      <c r="E52" s="377"/>
      <c r="F52" s="378"/>
      <c r="G52" s="381"/>
      <c r="H52" s="435"/>
      <c r="I52" s="634"/>
      <c r="J52" s="635"/>
    </row>
    <row r="53" spans="1:14" s="8" customFormat="1" ht="50" customHeight="1" x14ac:dyDescent="0.35">
      <c r="A53" s="581"/>
      <c r="B53" s="937" t="s">
        <v>67</v>
      </c>
      <c r="C53" s="970"/>
      <c r="D53" s="970"/>
      <c r="E53" s="970"/>
      <c r="F53" s="970"/>
      <c r="G53" s="970"/>
      <c r="H53" s="970"/>
      <c r="I53" s="970"/>
      <c r="J53" s="971"/>
    </row>
    <row r="54" spans="1:14" s="8" customFormat="1" x14ac:dyDescent="0.35">
      <c r="A54" s="581"/>
      <c r="B54" s="285" t="s">
        <v>68</v>
      </c>
      <c r="C54" s="367" t="s">
        <v>69</v>
      </c>
      <c r="D54" s="363" t="e">
        <f>('EMSuite Purchase'!#REF!/25)*12</f>
        <v>#REF!</v>
      </c>
      <c r="E54" s="214">
        <v>0.35</v>
      </c>
      <c r="F54" s="640" t="e">
        <f>ROUND(D54/'EMSuite SaaS'!$F$11,0)</f>
        <v>#REF!</v>
      </c>
      <c r="G54" s="392" t="e">
        <f>ROUND(D54/'EMSuite SaaS'!$G$11,0)</f>
        <v>#REF!</v>
      </c>
      <c r="H54" s="277" t="e">
        <f>ROUND(D54/'EMSuite SaaS'!$H$11,0)</f>
        <v>#REF!</v>
      </c>
      <c r="I54" s="278" t="e">
        <f>ROUND(D54/'EMSuite SaaS'!$I$11,0)</f>
        <v>#REF!</v>
      </c>
      <c r="J54" s="399" t="e">
        <f>ROUND(D54/'EMSuite SaaS'!$J$11,0)</f>
        <v>#REF!</v>
      </c>
      <c r="L54" s="210" t="s">
        <v>70</v>
      </c>
      <c r="M54" s="128"/>
      <c r="N54" s="616">
        <f t="shared" ref="N54:N68" si="0">LEN(B54)</f>
        <v>81</v>
      </c>
    </row>
    <row r="55" spans="1:14" s="8" customFormat="1" x14ac:dyDescent="0.35">
      <c r="A55" s="581"/>
      <c r="B55" s="285" t="s">
        <v>71</v>
      </c>
      <c r="C55" s="367" t="s">
        <v>69</v>
      </c>
      <c r="D55" s="363" t="e">
        <f>('EMSuite Purchase'!#REF!/25)*12</f>
        <v>#REF!</v>
      </c>
      <c r="E55" s="214">
        <v>0.35</v>
      </c>
      <c r="F55" s="640" t="e">
        <f>ROUND(D55/'EMSuite SaaS'!$F$11,0)</f>
        <v>#REF!</v>
      </c>
      <c r="G55" s="392" t="e">
        <f>ROUND(D55/'EMSuite SaaS'!$G$11,0)</f>
        <v>#REF!</v>
      </c>
      <c r="H55" s="277" t="e">
        <f>ROUND(D55/'EMSuite SaaS'!$H$11,0)</f>
        <v>#REF!</v>
      </c>
      <c r="I55" s="278" t="e">
        <f>ROUND(D55/'EMSuite SaaS'!$I$11,0)</f>
        <v>#REF!</v>
      </c>
      <c r="J55" s="399" t="e">
        <f>ROUND(D55/'EMSuite SaaS'!$J$11,0)</f>
        <v>#REF!</v>
      </c>
      <c r="L55" s="210" t="s">
        <v>70</v>
      </c>
      <c r="M55" s="128"/>
      <c r="N55" s="616">
        <f t="shared" si="0"/>
        <v>81</v>
      </c>
    </row>
    <row r="56" spans="1:14" s="8" customFormat="1" x14ac:dyDescent="0.35">
      <c r="A56" s="581"/>
      <c r="B56" s="285" t="s">
        <v>72</v>
      </c>
      <c r="C56" s="367" t="s">
        <v>69</v>
      </c>
      <c r="D56" s="363" t="e">
        <f>('EMSuite Purchase'!#REF!/25)*12</f>
        <v>#REF!</v>
      </c>
      <c r="E56" s="214">
        <v>0.35</v>
      </c>
      <c r="F56" s="640" t="e">
        <f>ROUND(D56/'EMSuite SaaS'!$F$11,0)</f>
        <v>#REF!</v>
      </c>
      <c r="G56" s="392" t="e">
        <f>ROUND(D56/'EMSuite SaaS'!$G$11,0)</f>
        <v>#REF!</v>
      </c>
      <c r="H56" s="277" t="e">
        <f>ROUND(D56/'EMSuite SaaS'!$H$11,0)</f>
        <v>#REF!</v>
      </c>
      <c r="I56" s="278" t="e">
        <f>ROUND(D56/'EMSuite SaaS'!$I$11,0)</f>
        <v>#REF!</v>
      </c>
      <c r="J56" s="399" t="e">
        <f>ROUND(D56/'EMSuite SaaS'!$J$11,0)</f>
        <v>#REF!</v>
      </c>
      <c r="L56" s="210" t="s">
        <v>70</v>
      </c>
      <c r="M56" s="128"/>
      <c r="N56" s="616">
        <f t="shared" si="0"/>
        <v>81</v>
      </c>
    </row>
    <row r="57" spans="1:14" s="8" customFormat="1" x14ac:dyDescent="0.35">
      <c r="A57" s="581"/>
      <c r="B57" s="285" t="s">
        <v>73</v>
      </c>
      <c r="C57" s="367" t="s">
        <v>69</v>
      </c>
      <c r="D57" s="363">
        <f>('EMSuite Purchase'!D104/25)*12</f>
        <v>11534.400000000001</v>
      </c>
      <c r="E57" s="214">
        <v>0.35</v>
      </c>
      <c r="F57" s="640">
        <f>ROUND(D57/'EMSuite SaaS'!$F$11,0)</f>
        <v>1552</v>
      </c>
      <c r="G57" s="392">
        <f>ROUND(D57/'EMSuite SaaS'!$G$11,0)</f>
        <v>1341</v>
      </c>
      <c r="H57" s="277">
        <f>ROUND(D57/'EMSuite SaaS'!$H$11,0)</f>
        <v>1922</v>
      </c>
      <c r="I57" s="278">
        <f>ROUND(D57/'EMSuite SaaS'!$I$11,0)</f>
        <v>1498</v>
      </c>
      <c r="J57" s="399">
        <f>ROUND(D57/'EMSuite SaaS'!$J$11,0)</f>
        <v>2097</v>
      </c>
      <c r="L57" s="210" t="s">
        <v>70</v>
      </c>
      <c r="M57" s="128"/>
      <c r="N57" s="616">
        <f t="shared" si="0"/>
        <v>81</v>
      </c>
    </row>
    <row r="58" spans="1:14" s="8" customFormat="1" x14ac:dyDescent="0.35">
      <c r="A58" s="581"/>
      <c r="B58" s="285" t="s">
        <v>74</v>
      </c>
      <c r="C58" s="367" t="s">
        <v>69</v>
      </c>
      <c r="D58" s="363" t="e">
        <f>('EMSuite Purchase'!#REF!/25)*12</f>
        <v>#REF!</v>
      </c>
      <c r="E58" s="214">
        <v>0.35</v>
      </c>
      <c r="F58" s="640" t="e">
        <f>ROUND(D58/'EMSuite SaaS'!$F$11,0)</f>
        <v>#REF!</v>
      </c>
      <c r="G58" s="392" t="e">
        <f>ROUND(D58/'EMSuite SaaS'!$G$11,0)</f>
        <v>#REF!</v>
      </c>
      <c r="H58" s="277" t="e">
        <f>ROUND(D58/'EMSuite SaaS'!$H$11,0)</f>
        <v>#REF!</v>
      </c>
      <c r="I58" s="278" t="e">
        <f>ROUND(D58/'EMSuite SaaS'!$I$11,0)</f>
        <v>#REF!</v>
      </c>
      <c r="J58" s="399" t="e">
        <f>ROUND(D58/'EMSuite SaaS'!$J$11,0)</f>
        <v>#REF!</v>
      </c>
      <c r="L58" s="210" t="s">
        <v>70</v>
      </c>
      <c r="M58" s="128"/>
      <c r="N58" s="616">
        <f t="shared" si="0"/>
        <v>82</v>
      </c>
    </row>
    <row r="59" spans="1:14" s="8" customFormat="1" x14ac:dyDescent="0.35">
      <c r="A59" s="581"/>
      <c r="B59" s="285" t="s">
        <v>75</v>
      </c>
      <c r="C59" s="367" t="s">
        <v>69</v>
      </c>
      <c r="D59" s="363" t="e">
        <f>('EMSuite Purchase'!#REF!/25)*12</f>
        <v>#REF!</v>
      </c>
      <c r="E59" s="214">
        <v>0.35</v>
      </c>
      <c r="F59" s="640" t="e">
        <f>ROUND(D59/'EMSuite SaaS'!$F$11,0)</f>
        <v>#REF!</v>
      </c>
      <c r="G59" s="392" t="e">
        <f>ROUND(D59/'EMSuite SaaS'!$G$11,0)</f>
        <v>#REF!</v>
      </c>
      <c r="H59" s="277" t="e">
        <f>ROUND(D59/'EMSuite SaaS'!$H$11,0)</f>
        <v>#REF!</v>
      </c>
      <c r="I59" s="278" t="e">
        <f>ROUND(D59/'EMSuite SaaS'!$I$11,0)</f>
        <v>#REF!</v>
      </c>
      <c r="J59" s="399" t="e">
        <f>ROUND(D59/'EMSuite SaaS'!$J$11,0)</f>
        <v>#REF!</v>
      </c>
      <c r="L59" s="210" t="s">
        <v>70</v>
      </c>
      <c r="M59" s="128"/>
      <c r="N59" s="616">
        <f t="shared" si="0"/>
        <v>82</v>
      </c>
    </row>
    <row r="60" spans="1:14" s="8" customFormat="1" x14ac:dyDescent="0.35">
      <c r="A60" s="581"/>
      <c r="B60" s="285" t="s">
        <v>76</v>
      </c>
      <c r="C60" s="367" t="s">
        <v>69</v>
      </c>
      <c r="D60" s="363" t="e">
        <f>('EMSuite Purchase'!#REF!/25)*12</f>
        <v>#REF!</v>
      </c>
      <c r="E60" s="214">
        <v>0.35</v>
      </c>
      <c r="F60" s="640" t="e">
        <f>ROUND(D60/'EMSuite SaaS'!$F$11,0)</f>
        <v>#REF!</v>
      </c>
      <c r="G60" s="392" t="e">
        <f>ROUND(D60/'EMSuite SaaS'!$G$11,0)</f>
        <v>#REF!</v>
      </c>
      <c r="H60" s="277" t="e">
        <f>ROUND(D60/'EMSuite SaaS'!$H$11,0)</f>
        <v>#REF!</v>
      </c>
      <c r="I60" s="278" t="e">
        <f>ROUND(D60/'EMSuite SaaS'!$I$11,0)</f>
        <v>#REF!</v>
      </c>
      <c r="J60" s="399" t="e">
        <f>ROUND(D60/'EMSuite SaaS'!$J$11,0)</f>
        <v>#REF!</v>
      </c>
      <c r="L60" s="210" t="s">
        <v>70</v>
      </c>
      <c r="M60" s="128"/>
      <c r="N60" s="616">
        <f t="shared" si="0"/>
        <v>82</v>
      </c>
    </row>
    <row r="61" spans="1:14" s="8" customFormat="1" x14ac:dyDescent="0.35">
      <c r="A61" s="581"/>
      <c r="B61" s="285" t="s">
        <v>77</v>
      </c>
      <c r="C61" s="367" t="s">
        <v>69</v>
      </c>
      <c r="D61" s="363" t="e">
        <f>('EMSuite Purchase'!#REF!/25)*12</f>
        <v>#REF!</v>
      </c>
      <c r="E61" s="214">
        <v>0.35</v>
      </c>
      <c r="F61" s="640" t="e">
        <f>ROUND(D61/'EMSuite SaaS'!$F$11,0)</f>
        <v>#REF!</v>
      </c>
      <c r="G61" s="392" t="e">
        <f>ROUND(D61/'EMSuite SaaS'!$G$11,0)</f>
        <v>#REF!</v>
      </c>
      <c r="H61" s="277" t="e">
        <f>ROUND(D61/'EMSuite SaaS'!$H$11,0)</f>
        <v>#REF!</v>
      </c>
      <c r="I61" s="278" t="e">
        <f>ROUND(D61/'EMSuite SaaS'!$I$11,0)</f>
        <v>#REF!</v>
      </c>
      <c r="J61" s="399" t="e">
        <f>ROUND(D61/'EMSuite SaaS'!$J$11,0)</f>
        <v>#REF!</v>
      </c>
      <c r="L61" s="210" t="s">
        <v>70</v>
      </c>
      <c r="M61" s="128"/>
      <c r="N61" s="616">
        <f t="shared" si="0"/>
        <v>82</v>
      </c>
    </row>
    <row r="62" spans="1:14" s="8" customFormat="1" x14ac:dyDescent="0.35">
      <c r="A62" s="581"/>
      <c r="B62" s="285" t="s">
        <v>78</v>
      </c>
      <c r="C62" s="367" t="s">
        <v>69</v>
      </c>
      <c r="D62" s="363" t="e">
        <f>('EMSuite Purchase'!#REF!/25)*12</f>
        <v>#REF!</v>
      </c>
      <c r="E62" s="214">
        <v>0.35</v>
      </c>
      <c r="F62" s="640" t="e">
        <f>ROUND(D62/'EMSuite SaaS'!$F$11,0)</f>
        <v>#REF!</v>
      </c>
      <c r="G62" s="392" t="e">
        <f>ROUND(D62/'EMSuite SaaS'!$G$11,0)</f>
        <v>#REF!</v>
      </c>
      <c r="H62" s="277" t="e">
        <f>ROUND(D62/'EMSuite SaaS'!$H$11,0)</f>
        <v>#REF!</v>
      </c>
      <c r="I62" s="278" t="e">
        <f>ROUND(D62/'EMSuite SaaS'!$I$11,0)</f>
        <v>#REF!</v>
      </c>
      <c r="J62" s="399" t="e">
        <f>ROUND(D62/'EMSuite SaaS'!$J$11,0)</f>
        <v>#REF!</v>
      </c>
      <c r="L62" s="210" t="s">
        <v>70</v>
      </c>
      <c r="M62" s="128"/>
      <c r="N62" s="616">
        <f t="shared" si="0"/>
        <v>82</v>
      </c>
    </row>
    <row r="63" spans="1:14" s="8" customFormat="1" x14ac:dyDescent="0.35">
      <c r="A63" s="581"/>
      <c r="B63" s="285" t="s">
        <v>79</v>
      </c>
      <c r="C63" s="367" t="s">
        <v>69</v>
      </c>
      <c r="D63" s="363" t="e">
        <f>('EMSuite Purchase'!#REF!/25)*12</f>
        <v>#REF!</v>
      </c>
      <c r="E63" s="214">
        <v>0.35</v>
      </c>
      <c r="F63" s="640" t="e">
        <f>ROUND(D63/'EMSuite SaaS'!$F$11,0)</f>
        <v>#REF!</v>
      </c>
      <c r="G63" s="392" t="e">
        <f>ROUND(D63/'EMSuite SaaS'!$G$11,0)</f>
        <v>#REF!</v>
      </c>
      <c r="H63" s="277" t="e">
        <f>ROUND(D63/'EMSuite SaaS'!$H$11,0)</f>
        <v>#REF!</v>
      </c>
      <c r="I63" s="278" t="e">
        <f>ROUND(D63/'EMSuite SaaS'!$I$11,0)</f>
        <v>#REF!</v>
      </c>
      <c r="J63" s="399" t="e">
        <f>ROUND(D63/'EMSuite SaaS'!$J$11,0)</f>
        <v>#REF!</v>
      </c>
      <c r="L63" s="210" t="s">
        <v>70</v>
      </c>
      <c r="M63" s="128"/>
      <c r="N63" s="616">
        <f t="shared" si="0"/>
        <v>82</v>
      </c>
    </row>
    <row r="64" spans="1:14" s="8" customFormat="1" x14ac:dyDescent="0.35">
      <c r="A64" s="581"/>
      <c r="B64" s="285" t="s">
        <v>80</v>
      </c>
      <c r="C64" s="367" t="s">
        <v>69</v>
      </c>
      <c r="D64" s="363" t="e">
        <f>('EMSuite Purchase'!#REF!/25)*12</f>
        <v>#REF!</v>
      </c>
      <c r="E64" s="214">
        <v>0.35</v>
      </c>
      <c r="F64" s="640" t="e">
        <f>ROUND(D64/'EMSuite SaaS'!$F$11,0)</f>
        <v>#REF!</v>
      </c>
      <c r="G64" s="392" t="e">
        <f>ROUND(D64/'EMSuite SaaS'!$G$11,0)</f>
        <v>#REF!</v>
      </c>
      <c r="H64" s="277" t="e">
        <f>ROUND(D64/'EMSuite SaaS'!$H$11,0)</f>
        <v>#REF!</v>
      </c>
      <c r="I64" s="278" t="e">
        <f>ROUND(D64/'EMSuite SaaS'!$I$11,0)</f>
        <v>#REF!</v>
      </c>
      <c r="J64" s="399" t="e">
        <f>ROUND(D64/'EMSuite SaaS'!$J$11,0)</f>
        <v>#REF!</v>
      </c>
      <c r="L64" s="210" t="s">
        <v>70</v>
      </c>
      <c r="M64" s="128"/>
      <c r="N64" s="616">
        <f t="shared" si="0"/>
        <v>82</v>
      </c>
    </row>
    <row r="65" spans="1:14" s="8" customFormat="1" x14ac:dyDescent="0.35">
      <c r="A65" s="581"/>
      <c r="B65" s="285" t="s">
        <v>81</v>
      </c>
      <c r="C65" s="367" t="s">
        <v>69</v>
      </c>
      <c r="D65" s="363" t="e">
        <f>('EMSuite Purchase'!#REF!/25)*12</f>
        <v>#REF!</v>
      </c>
      <c r="E65" s="214">
        <v>0.35</v>
      </c>
      <c r="F65" s="640" t="e">
        <f>ROUND(D65/'EMSuite SaaS'!$F$11,0)</f>
        <v>#REF!</v>
      </c>
      <c r="G65" s="392" t="e">
        <f>ROUND(D65/'EMSuite SaaS'!$G$11,0)</f>
        <v>#REF!</v>
      </c>
      <c r="H65" s="277" t="e">
        <f>ROUND(D65/'EMSuite SaaS'!$H$11,0)</f>
        <v>#REF!</v>
      </c>
      <c r="I65" s="278" t="e">
        <f>ROUND(D65/'EMSuite SaaS'!$I$11,0)</f>
        <v>#REF!</v>
      </c>
      <c r="J65" s="399" t="e">
        <f>ROUND(D65/'EMSuite SaaS'!$J$11,0)</f>
        <v>#REF!</v>
      </c>
      <c r="L65" s="210" t="s">
        <v>70</v>
      </c>
      <c r="M65" s="128"/>
      <c r="N65" s="616">
        <f t="shared" si="0"/>
        <v>82</v>
      </c>
    </row>
    <row r="66" spans="1:14" s="8" customFormat="1" x14ac:dyDescent="0.35">
      <c r="A66" s="581"/>
      <c r="B66" s="285" t="s">
        <v>82</v>
      </c>
      <c r="C66" s="367" t="s">
        <v>69</v>
      </c>
      <c r="D66" s="363" t="e">
        <f>('EMSuite Purchase'!#REF!/25)*12</f>
        <v>#REF!</v>
      </c>
      <c r="E66" s="214">
        <v>0.35</v>
      </c>
      <c r="F66" s="640" t="e">
        <f>ROUND(D66/'EMSuite SaaS'!$F$11,0)</f>
        <v>#REF!</v>
      </c>
      <c r="G66" s="392" t="e">
        <f>ROUND(D66/'EMSuite SaaS'!$G$11,0)</f>
        <v>#REF!</v>
      </c>
      <c r="H66" s="277" t="e">
        <f>ROUND(D66/'EMSuite SaaS'!$H$11,0)</f>
        <v>#REF!</v>
      </c>
      <c r="I66" s="278" t="e">
        <f>ROUND(D66/'EMSuite SaaS'!$I$11,0)</f>
        <v>#REF!</v>
      </c>
      <c r="J66" s="399" t="e">
        <f>ROUND(D66/'EMSuite SaaS'!$J$11,0)</f>
        <v>#REF!</v>
      </c>
      <c r="L66" s="210" t="s">
        <v>70</v>
      </c>
      <c r="M66" s="128"/>
      <c r="N66" s="616">
        <f t="shared" si="0"/>
        <v>83</v>
      </c>
    </row>
    <row r="67" spans="1:14" s="8" customFormat="1" x14ac:dyDescent="0.35">
      <c r="A67" s="581"/>
      <c r="B67" s="285" t="s">
        <v>83</v>
      </c>
      <c r="C67" s="367" t="s">
        <v>69</v>
      </c>
      <c r="D67" s="363" t="e">
        <f>('EMSuite Purchase'!#REF!/25)*12</f>
        <v>#REF!</v>
      </c>
      <c r="E67" s="214">
        <v>0.35</v>
      </c>
      <c r="F67" s="640" t="e">
        <f>ROUND(D67/'EMSuite SaaS'!$F$11,0)</f>
        <v>#REF!</v>
      </c>
      <c r="G67" s="392" t="e">
        <f>ROUND(D67/'EMSuite SaaS'!$G$11,0)</f>
        <v>#REF!</v>
      </c>
      <c r="H67" s="277" t="e">
        <f>ROUND(D67/'EMSuite SaaS'!$H$11,0)</f>
        <v>#REF!</v>
      </c>
      <c r="I67" s="278" t="e">
        <f>ROUND(D67/'EMSuite SaaS'!$I$11,0)</f>
        <v>#REF!</v>
      </c>
      <c r="J67" s="399" t="e">
        <f>ROUND(D67/'EMSuite SaaS'!$J$11,0)</f>
        <v>#REF!</v>
      </c>
      <c r="L67" s="210" t="s">
        <v>70</v>
      </c>
      <c r="M67" s="128"/>
      <c r="N67" s="616">
        <f t="shared" si="0"/>
        <v>83</v>
      </c>
    </row>
    <row r="68" spans="1:14" s="8" customFormat="1" x14ac:dyDescent="0.35">
      <c r="A68" s="581"/>
      <c r="B68" s="285" t="s">
        <v>84</v>
      </c>
      <c r="C68" s="223" t="s">
        <v>38</v>
      </c>
      <c r="D68" s="731" t="s">
        <v>38</v>
      </c>
      <c r="E68" s="214">
        <v>0.35</v>
      </c>
      <c r="F68" s="400" t="s">
        <v>38</v>
      </c>
      <c r="G68" s="400" t="s">
        <v>38</v>
      </c>
      <c r="H68" s="400" t="s">
        <v>38</v>
      </c>
      <c r="I68" s="400" t="s">
        <v>38</v>
      </c>
      <c r="J68" s="400" t="s">
        <v>38</v>
      </c>
      <c r="L68" s="210" t="s">
        <v>70</v>
      </c>
      <c r="M68" s="128"/>
      <c r="N68" s="616">
        <f t="shared" si="0"/>
        <v>86</v>
      </c>
    </row>
    <row r="69" spans="1:14" s="8" customFormat="1" x14ac:dyDescent="0.35">
      <c r="B69" s="12"/>
      <c r="C69" s="458"/>
      <c r="D69" s="172"/>
      <c r="E69" s="459"/>
      <c r="F69" s="460"/>
      <c r="G69" s="461"/>
      <c r="H69" s="462"/>
      <c r="I69" s="463"/>
      <c r="J69" s="464"/>
    </row>
    <row r="70" spans="1:14" s="8" customFormat="1" ht="21" x14ac:dyDescent="0.35">
      <c r="B70" s="374" t="s">
        <v>85</v>
      </c>
      <c r="C70" s="380"/>
      <c r="D70" s="381"/>
      <c r="E70" s="380"/>
      <c r="F70" s="382"/>
      <c r="G70" s="427"/>
      <c r="H70" s="428"/>
      <c r="I70" s="428"/>
      <c r="J70" s="429"/>
      <c r="L70" s="210"/>
      <c r="N70" s="210"/>
    </row>
    <row r="71" spans="1:14" s="8" customFormat="1" x14ac:dyDescent="0.35">
      <c r="A71" s="581"/>
      <c r="B71" s="419" t="s">
        <v>86</v>
      </c>
      <c r="C71" s="606"/>
      <c r="D71" s="335"/>
      <c r="E71" s="298">
        <v>0</v>
      </c>
      <c r="F71" s="422"/>
      <c r="G71" s="423"/>
      <c r="H71" s="424"/>
      <c r="I71" s="425"/>
      <c r="J71" s="426"/>
      <c r="L71" s="210" t="s">
        <v>25</v>
      </c>
      <c r="N71" s="616">
        <f>LEN(B71)</f>
        <v>43</v>
      </c>
    </row>
    <row r="72" spans="1:14" x14ac:dyDescent="0.35">
      <c r="A72" s="448"/>
      <c r="B72" s="597" t="s">
        <v>87</v>
      </c>
      <c r="C72" s="598"/>
      <c r="D72" s="599"/>
      <c r="E72" s="600"/>
      <c r="F72" s="601"/>
      <c r="G72" s="602"/>
      <c r="H72" s="603"/>
      <c r="I72" s="599"/>
      <c r="J72" s="599"/>
      <c r="K72" s="123"/>
      <c r="L72" s="13"/>
    </row>
    <row r="73" spans="1:14" x14ac:dyDescent="0.35">
      <c r="A73" s="448"/>
      <c r="B73" s="597" t="s">
        <v>88</v>
      </c>
      <c r="C73" s="598"/>
      <c r="D73" s="599"/>
      <c r="E73" s="600"/>
      <c r="F73" s="601"/>
      <c r="G73" s="602"/>
      <c r="H73" s="603"/>
      <c r="I73" s="599"/>
      <c r="J73" s="599"/>
      <c r="K73" s="123"/>
      <c r="L73" s="13"/>
    </row>
    <row r="74" spans="1:14" s="8" customFormat="1" x14ac:dyDescent="0.35">
      <c r="B74" s="12"/>
      <c r="C74" s="458"/>
      <c r="D74" s="172"/>
      <c r="E74" s="459"/>
      <c r="F74" s="460"/>
      <c r="G74" s="461"/>
      <c r="H74" s="462"/>
      <c r="I74" s="463"/>
      <c r="J74" s="464"/>
    </row>
    <row r="75" spans="1:14" s="8" customFormat="1" ht="21" x14ac:dyDescent="0.35">
      <c r="B75" s="374" t="s">
        <v>89</v>
      </c>
      <c r="C75" s="380"/>
      <c r="D75" s="381"/>
      <c r="E75" s="380"/>
      <c r="F75" s="382"/>
      <c r="G75" s="427"/>
      <c r="H75" s="428"/>
      <c r="I75" s="428"/>
      <c r="J75" s="429"/>
      <c r="L75" s="210"/>
      <c r="N75" s="210"/>
    </row>
    <row r="76" spans="1:14" s="8" customFormat="1" x14ac:dyDescent="0.35">
      <c r="A76" s="581"/>
      <c r="B76" s="419" t="s">
        <v>86</v>
      </c>
      <c r="C76" s="606"/>
      <c r="D76" s="335"/>
      <c r="E76" s="298">
        <v>0</v>
      </c>
      <c r="F76" s="422"/>
      <c r="G76" s="423"/>
      <c r="H76" s="424"/>
      <c r="I76" s="425"/>
      <c r="J76" s="426"/>
      <c r="L76" s="210" t="s">
        <v>25</v>
      </c>
      <c r="N76" s="616">
        <f>LEN(B76)</f>
        <v>43</v>
      </c>
    </row>
    <row r="77" spans="1:14" x14ac:dyDescent="0.35">
      <c r="A77" s="448"/>
      <c r="B77" s="597" t="s">
        <v>87</v>
      </c>
      <c r="C77" s="598"/>
      <c r="D77" s="599"/>
      <c r="E77" s="600"/>
      <c r="F77" s="601"/>
      <c r="G77" s="602"/>
      <c r="H77" s="603"/>
      <c r="I77" s="599"/>
      <c r="J77" s="599"/>
      <c r="K77" s="123"/>
      <c r="L77" s="13"/>
    </row>
    <row r="78" spans="1:14" x14ac:dyDescent="0.35">
      <c r="A78" s="448"/>
      <c r="B78" s="597" t="s">
        <v>88</v>
      </c>
      <c r="C78" s="598"/>
      <c r="D78" s="599"/>
      <c r="E78" s="600"/>
      <c r="F78" s="601"/>
      <c r="G78" s="602"/>
      <c r="H78" s="603"/>
      <c r="I78" s="599"/>
      <c r="J78" s="599"/>
      <c r="K78" s="123"/>
      <c r="L78" s="13"/>
    </row>
    <row r="79" spans="1:14" s="8" customFormat="1" x14ac:dyDescent="0.35">
      <c r="B79" s="12"/>
      <c r="C79" s="458"/>
      <c r="D79" s="172"/>
      <c r="E79" s="459"/>
      <c r="F79" s="460"/>
      <c r="G79" s="461"/>
      <c r="H79" s="462"/>
      <c r="I79" s="463"/>
      <c r="J79" s="464"/>
    </row>
    <row r="80" spans="1:14" s="8" customFormat="1" ht="21" x14ac:dyDescent="0.35">
      <c r="B80" s="374" t="s">
        <v>90</v>
      </c>
      <c r="C80" s="380"/>
      <c r="D80" s="381"/>
      <c r="E80" s="380"/>
      <c r="F80" s="382"/>
      <c r="G80" s="427"/>
      <c r="H80" s="428"/>
      <c r="I80" s="428"/>
      <c r="J80" s="429"/>
      <c r="L80" s="210"/>
      <c r="N80" s="210"/>
    </row>
    <row r="81" spans="1:24" s="8" customFormat="1" x14ac:dyDescent="0.35">
      <c r="B81" s="937" t="s">
        <v>91</v>
      </c>
      <c r="C81" s="938"/>
      <c r="D81" s="938"/>
      <c r="E81" s="938"/>
      <c r="F81" s="938"/>
      <c r="G81" s="938"/>
      <c r="H81" s="938"/>
      <c r="I81" s="938"/>
      <c r="J81" s="939"/>
      <c r="L81" s="210"/>
      <c r="N81" s="210"/>
    </row>
    <row r="82" spans="1:24" s="8" customFormat="1" x14ac:dyDescent="0.35">
      <c r="A82" s="581"/>
      <c r="B82" s="419" t="s">
        <v>92</v>
      </c>
      <c r="C82" s="606"/>
      <c r="D82" s="309">
        <v>1940</v>
      </c>
      <c r="E82" s="298">
        <v>0</v>
      </c>
      <c r="F82" s="422">
        <f>D82/'TVP HW Purchase'!$F$4</f>
        <v>261.10363391655454</v>
      </c>
      <c r="G82" s="423">
        <f>D82/'TVP HW Purchase'!$G$4</f>
        <v>225.58139534883722</v>
      </c>
      <c r="H82" s="424">
        <f>D82/'TVP HW Purchase'!$H$4</f>
        <v>323.33333333333331</v>
      </c>
      <c r="I82" s="425">
        <f>D82/'TVP HW Purchase'!$I$4</f>
        <v>251.94805194805195</v>
      </c>
      <c r="J82" s="426">
        <f>D82/'TVP HW Purchase'!$J$4</f>
        <v>352.72727272727275</v>
      </c>
      <c r="L82" s="210" t="s">
        <v>25</v>
      </c>
      <c r="N82" s="616">
        <f>LEN(B82)</f>
        <v>79</v>
      </c>
    </row>
    <row r="83" spans="1:24" s="8" customFormat="1" x14ac:dyDescent="0.35">
      <c r="A83" s="581"/>
      <c r="B83" s="326" t="s">
        <v>93</v>
      </c>
      <c r="C83" s="606"/>
      <c r="D83" s="309">
        <v>1940</v>
      </c>
      <c r="E83" s="298">
        <v>0</v>
      </c>
      <c r="F83" s="305">
        <f>D83/'TVP HW Purchase'!$F$4</f>
        <v>261.10363391655454</v>
      </c>
      <c r="G83" s="299">
        <f>D83/'TVP HW Purchase'!$G$4</f>
        <v>225.58139534883722</v>
      </c>
      <c r="H83" s="300">
        <f>D83/'TVP HW Purchase'!$H$4</f>
        <v>323.33333333333331</v>
      </c>
      <c r="I83" s="301">
        <f>D83/'TVP HW Purchase'!$I$4</f>
        <v>251.94805194805195</v>
      </c>
      <c r="J83" s="310">
        <f>D83/'TVP HW Purchase'!$J$4</f>
        <v>352.72727272727275</v>
      </c>
      <c r="L83" s="210" t="s">
        <v>25</v>
      </c>
      <c r="N83" s="616">
        <f>LEN(B83)</f>
        <v>78</v>
      </c>
    </row>
    <row r="84" spans="1:24" s="8" customFormat="1" x14ac:dyDescent="0.35">
      <c r="A84" s="581"/>
      <c r="B84" s="326" t="s">
        <v>94</v>
      </c>
      <c r="C84" s="607"/>
      <c r="D84" s="309">
        <v>1940</v>
      </c>
      <c r="E84" s="298">
        <v>0</v>
      </c>
      <c r="F84" s="305">
        <f>D84/'TVP HW Purchase'!$F$4</f>
        <v>261.10363391655454</v>
      </c>
      <c r="G84" s="299">
        <f>D84/'TVP HW Purchase'!$G$4</f>
        <v>225.58139534883722</v>
      </c>
      <c r="H84" s="300">
        <f>D84/'TVP HW Purchase'!$H$4</f>
        <v>323.33333333333331</v>
      </c>
      <c r="I84" s="301">
        <f>D84/'TVP HW Purchase'!$I$4</f>
        <v>251.94805194805195</v>
      </c>
      <c r="J84" s="310">
        <f>D84/'TVP HW Purchase'!$J$4</f>
        <v>352.72727272727275</v>
      </c>
      <c r="L84" s="210" t="s">
        <v>25</v>
      </c>
      <c r="N84" s="616">
        <f>LEN(B84)</f>
        <v>78</v>
      </c>
    </row>
    <row r="85" spans="1:24" s="8" customFormat="1" x14ac:dyDescent="0.35">
      <c r="A85" s="581"/>
      <c r="B85" s="326" t="s">
        <v>95</v>
      </c>
      <c r="C85" s="607"/>
      <c r="D85" s="309">
        <v>1940</v>
      </c>
      <c r="E85" s="298">
        <v>0</v>
      </c>
      <c r="F85" s="305">
        <f>D85/'TVP HW Purchase'!$F$4</f>
        <v>261.10363391655454</v>
      </c>
      <c r="G85" s="299">
        <f>D85/'TVP HW Purchase'!$G$4</f>
        <v>225.58139534883722</v>
      </c>
      <c r="H85" s="300">
        <f>D85/'TVP HW Purchase'!$H$4</f>
        <v>323.33333333333331</v>
      </c>
      <c r="I85" s="301">
        <f>D85/'TVP HW Purchase'!$I$4</f>
        <v>251.94805194805195</v>
      </c>
      <c r="J85" s="310">
        <f>D85/'TVP HW Purchase'!$J$4</f>
        <v>352.72727272727275</v>
      </c>
      <c r="L85" s="210" t="s">
        <v>25</v>
      </c>
      <c r="N85" s="616">
        <f>LEN(B85)</f>
        <v>82</v>
      </c>
    </row>
    <row r="86" spans="1:24" s="8" customFormat="1" x14ac:dyDescent="0.35">
      <c r="B86" s="12"/>
      <c r="C86" s="12"/>
      <c r="D86" s="12"/>
      <c r="E86" s="119"/>
      <c r="F86" s="438"/>
      <c r="G86" s="175"/>
      <c r="H86" s="631"/>
      <c r="I86" s="432"/>
      <c r="J86" s="254"/>
      <c r="N86" s="632"/>
    </row>
    <row r="87" spans="1:24" ht="31" x14ac:dyDescent="0.7">
      <c r="A87" s="448"/>
      <c r="B87" s="250" t="s">
        <v>96</v>
      </c>
      <c r="C87" s="241"/>
      <c r="D87" s="242"/>
      <c r="E87" s="241"/>
      <c r="F87" s="243"/>
      <c r="G87" s="244"/>
      <c r="H87" s="258"/>
      <c r="I87"/>
      <c r="J87" s="7"/>
      <c r="K87" s="124"/>
      <c r="L87" s="13"/>
      <c r="X87" s="4"/>
    </row>
    <row r="88" spans="1:24" ht="21" x14ac:dyDescent="0.35">
      <c r="A88" s="448"/>
      <c r="B88" s="374" t="s">
        <v>97</v>
      </c>
      <c r="C88" s="433"/>
      <c r="D88" s="376"/>
      <c r="E88" s="375"/>
      <c r="F88" s="378"/>
      <c r="G88" s="434"/>
      <c r="H88" s="435"/>
      <c r="I88" s="436"/>
      <c r="J88" s="437"/>
      <c r="K88" s="262"/>
      <c r="L88" s="13"/>
      <c r="N88" s="263"/>
      <c r="O88" s="263"/>
      <c r="T88" s="263"/>
      <c r="U88" s="263"/>
      <c r="V88" s="263"/>
    </row>
    <row r="89" spans="1:24" x14ac:dyDescent="0.35">
      <c r="A89" s="448"/>
      <c r="B89" s="597" t="s">
        <v>98</v>
      </c>
      <c r="C89" s="598"/>
      <c r="D89" s="599"/>
      <c r="E89" s="600"/>
      <c r="F89" s="601"/>
      <c r="G89" s="602"/>
      <c r="H89" s="603"/>
      <c r="I89" s="599"/>
      <c r="J89" s="599"/>
      <c r="K89" s="123"/>
      <c r="L89" s="13"/>
    </row>
    <row r="90" spans="1:24" x14ac:dyDescent="0.35">
      <c r="A90" s="448"/>
      <c r="B90" s="597" t="s">
        <v>99</v>
      </c>
      <c r="C90" s="598"/>
      <c r="D90" s="599"/>
      <c r="E90" s="600"/>
      <c r="F90" s="604"/>
      <c r="G90" s="602"/>
      <c r="H90" s="599"/>
      <c r="I90" s="599"/>
      <c r="J90" s="599"/>
      <c r="K90" s="123"/>
      <c r="L90" s="13"/>
    </row>
    <row r="91" spans="1:24" x14ac:dyDescent="0.35">
      <c r="A91" s="448"/>
      <c r="B91" s="597" t="s">
        <v>100</v>
      </c>
      <c r="C91" s="598"/>
      <c r="D91" s="599"/>
      <c r="E91" s="600"/>
      <c r="F91" s="604"/>
      <c r="G91" s="602"/>
      <c r="H91" s="599"/>
      <c r="I91" s="599"/>
      <c r="J91" s="599"/>
      <c r="K91" s="123"/>
      <c r="L91" s="13"/>
    </row>
    <row r="92" spans="1:24" x14ac:dyDescent="0.35">
      <c r="A92" s="448"/>
      <c r="B92" s="597" t="s">
        <v>101</v>
      </c>
      <c r="C92" s="598"/>
      <c r="D92" s="599"/>
      <c r="E92" s="600"/>
      <c r="F92" s="604"/>
      <c r="G92" s="602"/>
      <c r="H92" s="599"/>
      <c r="I92" s="599"/>
      <c r="J92" s="599"/>
      <c r="K92" s="123"/>
      <c r="L92" s="13"/>
    </row>
    <row r="93" spans="1:24" ht="21" x14ac:dyDescent="0.35">
      <c r="A93" s="448"/>
      <c r="B93" s="374" t="s">
        <v>102</v>
      </c>
      <c r="C93" s="433"/>
      <c r="D93" s="376"/>
      <c r="E93" s="375"/>
      <c r="F93" s="378"/>
      <c r="G93" s="434"/>
      <c r="H93" s="435"/>
      <c r="I93" s="436"/>
      <c r="J93" s="437"/>
      <c r="K93" s="262"/>
      <c r="L93" s="13"/>
      <c r="N93" s="263"/>
      <c r="O93" s="263"/>
      <c r="T93" s="263"/>
      <c r="U93" s="263"/>
      <c r="V93" s="263"/>
    </row>
    <row r="94" spans="1:24" x14ac:dyDescent="0.35">
      <c r="A94" s="448"/>
      <c r="B94" s="597" t="s">
        <v>98</v>
      </c>
      <c r="C94" s="598"/>
      <c r="D94" s="599"/>
      <c r="E94" s="600"/>
      <c r="F94" s="604"/>
      <c r="G94" s="602"/>
      <c r="H94" s="599"/>
      <c r="I94" s="599"/>
      <c r="J94" s="599"/>
      <c r="K94" s="123"/>
      <c r="L94" s="13"/>
    </row>
    <row r="95" spans="1:24" x14ac:dyDescent="0.35">
      <c r="A95" s="448"/>
      <c r="B95" s="597" t="s">
        <v>99</v>
      </c>
      <c r="C95" s="598"/>
      <c r="D95" s="599"/>
      <c r="E95" s="600"/>
      <c r="F95" s="604"/>
      <c r="G95" s="602"/>
      <c r="H95" s="599"/>
      <c r="I95" s="599"/>
      <c r="J95" s="599"/>
      <c r="K95" s="123"/>
      <c r="L95" s="13"/>
    </row>
    <row r="96" spans="1:24" x14ac:dyDescent="0.35">
      <c r="A96" s="448"/>
      <c r="B96" s="597" t="s">
        <v>100</v>
      </c>
      <c r="C96" s="598"/>
      <c r="D96" s="599"/>
      <c r="E96" s="600"/>
      <c r="F96" s="604"/>
      <c r="G96" s="602"/>
      <c r="H96" s="599"/>
      <c r="I96" s="599"/>
      <c r="J96" s="599"/>
      <c r="K96" s="123"/>
      <c r="L96" s="13"/>
    </row>
    <row r="97" spans="1:22" x14ac:dyDescent="0.35">
      <c r="A97" s="448"/>
      <c r="B97" s="597" t="s">
        <v>101</v>
      </c>
      <c r="C97" s="598"/>
      <c r="D97" s="599"/>
      <c r="E97" s="600"/>
      <c r="F97" s="604"/>
      <c r="G97" s="602"/>
      <c r="H97" s="599"/>
      <c r="I97" s="599"/>
      <c r="J97" s="599"/>
      <c r="K97" s="123"/>
      <c r="L97" s="13"/>
    </row>
    <row r="98" spans="1:22" s="8" customFormat="1" x14ac:dyDescent="0.35">
      <c r="B98" s="12"/>
      <c r="C98" s="458"/>
      <c r="D98" s="172"/>
      <c r="E98" s="459"/>
      <c r="F98" s="460"/>
      <c r="G98" s="461"/>
      <c r="H98" s="462"/>
      <c r="I98" s="463"/>
      <c r="J98" s="464"/>
    </row>
    <row r="99" spans="1:22" ht="21" x14ac:dyDescent="0.35">
      <c r="A99" s="448"/>
      <c r="B99" s="374" t="s">
        <v>103</v>
      </c>
      <c r="C99" s="433"/>
      <c r="D99" s="376"/>
      <c r="E99" s="375"/>
      <c r="F99" s="378"/>
      <c r="G99" s="434"/>
      <c r="H99" s="435"/>
      <c r="I99" s="436"/>
      <c r="J99" s="437"/>
      <c r="K99" s="262"/>
      <c r="L99" s="13"/>
      <c r="N99" s="263"/>
      <c r="O99" s="263"/>
      <c r="T99" s="263"/>
      <c r="U99" s="263"/>
      <c r="V99" s="263"/>
    </row>
    <row r="100" spans="1:22" x14ac:dyDescent="0.35">
      <c r="A100" s="448"/>
      <c r="B100" s="664"/>
      <c r="C100" s="665"/>
      <c r="D100" s="666"/>
      <c r="E100" s="667"/>
      <c r="F100" s="668"/>
      <c r="G100" s="669"/>
      <c r="H100" s="666"/>
      <c r="I100" s="666"/>
      <c r="J100" s="670"/>
      <c r="K100" s="123"/>
      <c r="L100" s="13"/>
    </row>
    <row r="101" spans="1:22" ht="37.5" customHeight="1" x14ac:dyDescent="0.35">
      <c r="A101" s="216" t="s">
        <v>104</v>
      </c>
      <c r="B101" s="659" t="s">
        <v>105</v>
      </c>
      <c r="C101" s="660">
        <v>33013678</v>
      </c>
      <c r="D101" s="661">
        <v>13002.5</v>
      </c>
      <c r="E101" s="553">
        <v>0.35</v>
      </c>
      <c r="F101" s="662">
        <v>1750</v>
      </c>
      <c r="G101" s="481">
        <v>1511.9186046511629</v>
      </c>
      <c r="H101" s="482">
        <v>2167.0833333333335</v>
      </c>
      <c r="I101" s="663">
        <v>2275.4375000000005</v>
      </c>
    </row>
    <row r="103" spans="1:22" ht="25.25" customHeight="1" x14ac:dyDescent="0.6">
      <c r="A103" s="656" t="s">
        <v>106</v>
      </c>
      <c r="B103" s="657"/>
      <c r="C103" s="658"/>
      <c r="D103" s="658"/>
      <c r="E103" s="658"/>
      <c r="F103" s="658"/>
      <c r="G103" s="658"/>
      <c r="H103" s="658"/>
      <c r="I103" s="658"/>
      <c r="J103" s="658"/>
    </row>
    <row r="104" spans="1:22" ht="25.25" customHeight="1" x14ac:dyDescent="0.35">
      <c r="A104" s="4"/>
      <c r="B104" s="4"/>
    </row>
    <row r="105" spans="1:22" ht="25.25" customHeight="1" x14ac:dyDescent="0.35">
      <c r="A105" s="393"/>
      <c r="B105" s="450" t="s">
        <v>107</v>
      </c>
      <c r="C105" s="469"/>
      <c r="D105" s="466"/>
      <c r="E105" s="467"/>
      <c r="F105" s="468"/>
      <c r="G105" s="466"/>
      <c r="H105" s="469"/>
      <c r="I105" s="470"/>
    </row>
    <row r="106" spans="1:22" ht="25.25" customHeight="1" thickBot="1" x14ac:dyDescent="0.4">
      <c r="A106" s="585" t="s">
        <v>108</v>
      </c>
      <c r="B106" s="586" t="s">
        <v>109</v>
      </c>
      <c r="C106" s="587">
        <v>33012766</v>
      </c>
      <c r="D106" s="588">
        <v>21918.5</v>
      </c>
      <c r="E106" s="589">
        <v>0.4</v>
      </c>
      <c r="F106" s="590">
        <v>2950</v>
      </c>
      <c r="G106" s="591">
        <v>2548.6627906976746</v>
      </c>
      <c r="H106" s="592">
        <v>3653.0833333333335</v>
      </c>
      <c r="I106" s="593">
        <v>3835.7375000000002</v>
      </c>
    </row>
    <row r="107" spans="1:22" x14ac:dyDescent="0.35">
      <c r="A107" s="4"/>
      <c r="B107" s="4"/>
    </row>
    <row r="108" spans="1:22" ht="30.75" customHeight="1" x14ac:dyDescent="0.35">
      <c r="A108" s="216" t="s">
        <v>110</v>
      </c>
      <c r="B108" s="229" t="s">
        <v>111</v>
      </c>
      <c r="C108" s="524">
        <v>33002600</v>
      </c>
      <c r="D108" s="224">
        <f>F108*$H$2</f>
        <v>0</v>
      </c>
      <c r="E108" s="525">
        <v>0.35</v>
      </c>
      <c r="F108" s="526">
        <v>650</v>
      </c>
      <c r="G108" s="527" t="e">
        <f>D108/$H$1</f>
        <v>#DIV/0!</v>
      </c>
      <c r="H108" s="528" t="e">
        <f>D108/$H$3</f>
        <v>#DIV/0!</v>
      </c>
      <c r="I108" s="529">
        <v>650</v>
      </c>
    </row>
    <row r="109" spans="1:22" x14ac:dyDescent="0.35">
      <c r="A109" s="4"/>
      <c r="B109" s="4"/>
    </row>
    <row r="110" spans="1:22" s="8" customFormat="1" x14ac:dyDescent="0.35">
      <c r="A110" s="581"/>
      <c r="B110" s="337" t="s">
        <v>112</v>
      </c>
      <c r="C110" s="210">
        <v>33777101</v>
      </c>
      <c r="D110" s="363">
        <v>1400</v>
      </c>
      <c r="E110" s="214">
        <v>0.35</v>
      </c>
      <c r="F110" s="637">
        <f>ROUND(D110/'EMSuite Purchase'!$F$4,0)</f>
        <v>188</v>
      </c>
      <c r="G110" s="215">
        <f>ROUND(D110/'EMSuite Purchase'!$G$4,0)</f>
        <v>163</v>
      </c>
      <c r="H110" s="236">
        <f>ROUND(D110/'EMSuite Purchase'!$H$4,0)</f>
        <v>233</v>
      </c>
      <c r="I110" s="275">
        <f>ROUND(D110/'EMSuite Purchase'!$I$4,0)</f>
        <v>182</v>
      </c>
      <c r="J110" s="359">
        <f>ROUND(D110/'EMSuite Purchase'!$J$4,0)</f>
        <v>255</v>
      </c>
      <c r="L110" s="611" t="s">
        <v>25</v>
      </c>
      <c r="M110" s="153"/>
      <c r="N110" s="616">
        <f>LEN(B110)</f>
        <v>99</v>
      </c>
      <c r="O110" s="153"/>
      <c r="Q110" s="62"/>
      <c r="R110" s="62"/>
    </row>
    <row r="111" spans="1:22" s="8" customFormat="1" x14ac:dyDescent="0.35">
      <c r="A111"/>
      <c r="B111"/>
      <c r="C111"/>
      <c r="D111"/>
      <c r="E111"/>
      <c r="F111"/>
      <c r="G111"/>
      <c r="H111"/>
      <c r="I111"/>
      <c r="J111"/>
      <c r="K111"/>
      <c r="L111"/>
      <c r="M111"/>
      <c r="N111" s="632"/>
      <c r="O111" s="153"/>
      <c r="Q111" s="62"/>
      <c r="R111" s="62"/>
    </row>
    <row r="112" spans="1:22" x14ac:dyDescent="0.35">
      <c r="B112" s="293" t="s">
        <v>113</v>
      </c>
      <c r="C112" s="223"/>
      <c r="D112" s="224">
        <v>1479</v>
      </c>
      <c r="E112" s="530">
        <v>0.35</v>
      </c>
      <c r="F112" s="556">
        <v>199</v>
      </c>
      <c r="G112" s="557">
        <f>D112/'TVP HW Purchase'!$H$4</f>
        <v>246.5</v>
      </c>
      <c r="H112" s="558" t="e">
        <f>G112*(1+'TVP HW Purchase'!#REF!)</f>
        <v>#REF!</v>
      </c>
      <c r="I112" s="559">
        <f>D112/'TVP HW Purchase'!$I$4</f>
        <v>192.07792207792207</v>
      </c>
      <c r="J112" s="560">
        <f>D112/'TVP HW Purchase'!$J$4</f>
        <v>268.90909090909093</v>
      </c>
    </row>
    <row r="113" spans="1:10" x14ac:dyDescent="0.35">
      <c r="B113" s="293" t="s">
        <v>114</v>
      </c>
      <c r="C113" s="223"/>
      <c r="D113" s="224">
        <v>1523</v>
      </c>
      <c r="E113" s="530">
        <v>0.35</v>
      </c>
      <c r="F113" s="556">
        <v>205</v>
      </c>
      <c r="G113" s="557">
        <f>D113/'TVP HW Purchase'!$H$4</f>
        <v>253.83333333333334</v>
      </c>
      <c r="H113" s="558" t="e">
        <f>G113*(1+'TVP HW Purchase'!#REF!)</f>
        <v>#REF!</v>
      </c>
      <c r="I113" s="559">
        <f>D113/'TVP HW Purchase'!$I$4</f>
        <v>197.79220779220779</v>
      </c>
      <c r="J113" s="560">
        <f>D113/'TVP HW Purchase'!$J$4</f>
        <v>276.90909090909093</v>
      </c>
    </row>
    <row r="114" spans="1:10" x14ac:dyDescent="0.35">
      <c r="B114" s="173"/>
      <c r="C114" s="169"/>
      <c r="D114" s="172"/>
      <c r="E114" s="459"/>
      <c r="F114" s="459"/>
      <c r="G114" s="459"/>
      <c r="H114" s="459"/>
      <c r="I114" s="459"/>
      <c r="J114" s="459"/>
    </row>
    <row r="115" spans="1:10" ht="25.25" customHeight="1" x14ac:dyDescent="0.6">
      <c r="A115" s="656" t="s">
        <v>115</v>
      </c>
      <c r="B115" s="657"/>
      <c r="C115" s="658"/>
      <c r="D115" s="658"/>
      <c r="E115" s="658"/>
      <c r="F115" s="658"/>
      <c r="G115" s="658"/>
      <c r="H115" s="658"/>
      <c r="I115" s="658"/>
      <c r="J115" s="658"/>
    </row>
    <row r="117" spans="1:10" ht="25.25" customHeight="1" x14ac:dyDescent="0.35">
      <c r="A117" s="393"/>
      <c r="B117" s="450" t="s">
        <v>116</v>
      </c>
      <c r="C117" s="469"/>
      <c r="D117" s="466"/>
      <c r="E117" s="469"/>
      <c r="F117" s="477"/>
      <c r="G117" s="466"/>
      <c r="H117" s="469"/>
      <c r="I117" s="470"/>
    </row>
    <row r="118" spans="1:10" ht="25.25" customHeight="1" x14ac:dyDescent="0.35">
      <c r="A118" s="350" t="s">
        <v>117</v>
      </c>
      <c r="B118" s="351" t="s">
        <v>118</v>
      </c>
      <c r="C118" s="478">
        <v>33097841</v>
      </c>
      <c r="D118" s="352">
        <v>22252.85</v>
      </c>
      <c r="E118" s="479">
        <v>0.4</v>
      </c>
      <c r="F118" s="480">
        <v>2995</v>
      </c>
      <c r="G118" s="481">
        <v>2587.5406976744184</v>
      </c>
      <c r="H118" s="482">
        <v>3708.8083333333329</v>
      </c>
      <c r="I118" s="483">
        <v>3894.2487499999997</v>
      </c>
    </row>
    <row r="119" spans="1:10" ht="25.25" customHeight="1" x14ac:dyDescent="0.35">
      <c r="A119" s="210" t="s">
        <v>119</v>
      </c>
      <c r="B119" s="285" t="s">
        <v>120</v>
      </c>
      <c r="C119" s="471">
        <v>33097842</v>
      </c>
      <c r="D119" s="340">
        <v>22252.85</v>
      </c>
      <c r="E119" s="472">
        <v>0.4</v>
      </c>
      <c r="F119" s="473">
        <v>2995</v>
      </c>
      <c r="G119" s="474">
        <v>2587.5406976744184</v>
      </c>
      <c r="H119" s="475">
        <v>3708.8083333333329</v>
      </c>
      <c r="I119" s="476">
        <v>3894.2487499999997</v>
      </c>
    </row>
    <row r="120" spans="1:10" ht="25.25" customHeight="1" x14ac:dyDescent="0.35">
      <c r="A120" s="210" t="s">
        <v>121</v>
      </c>
      <c r="B120" s="285" t="s">
        <v>122</v>
      </c>
      <c r="C120" s="471">
        <v>33097843</v>
      </c>
      <c r="D120" s="340">
        <v>22252.85</v>
      </c>
      <c r="E120" s="472">
        <v>0.4</v>
      </c>
      <c r="F120" s="473">
        <v>2995</v>
      </c>
      <c r="G120" s="474">
        <v>2587.5406976744184</v>
      </c>
      <c r="H120" s="475">
        <v>3708.8083333333329</v>
      </c>
      <c r="I120" s="476">
        <v>3894.2487499999997</v>
      </c>
    </row>
    <row r="121" spans="1:10" ht="16" thickBot="1" x14ac:dyDescent="0.4"/>
    <row r="122" spans="1:10" ht="25.25" customHeight="1" x14ac:dyDescent="0.35">
      <c r="A122" s="31"/>
      <c r="B122" s="32" t="s">
        <v>123</v>
      </c>
      <c r="C122" s="495"/>
      <c r="D122" s="496"/>
      <c r="E122" s="495"/>
      <c r="F122" s="497"/>
      <c r="G122" s="498"/>
      <c r="H122" s="495"/>
      <c r="I122" s="497"/>
    </row>
    <row r="123" spans="1:10" ht="25.25" customHeight="1" x14ac:dyDescent="0.35">
      <c r="A123" s="37" t="s">
        <v>124</v>
      </c>
      <c r="B123" s="168" t="s">
        <v>125</v>
      </c>
      <c r="C123" s="499" t="s">
        <v>126</v>
      </c>
      <c r="D123" s="101">
        <v>1151.6499999999999</v>
      </c>
      <c r="E123" s="484">
        <v>0.4</v>
      </c>
      <c r="F123" s="500">
        <v>155</v>
      </c>
      <c r="G123" s="501">
        <v>133.91279069767441</v>
      </c>
      <c r="H123" s="502">
        <v>191.94166666666663</v>
      </c>
      <c r="I123" s="503">
        <v>201.53874999999996</v>
      </c>
    </row>
    <row r="124" spans="1:10" ht="25.25" customHeight="1" x14ac:dyDescent="0.35">
      <c r="A124" s="37" t="s">
        <v>127</v>
      </c>
      <c r="B124" s="168" t="s">
        <v>128</v>
      </c>
      <c r="C124" s="499" t="s">
        <v>129</v>
      </c>
      <c r="D124" s="101">
        <v>1237.095</v>
      </c>
      <c r="E124" s="484">
        <v>0.4</v>
      </c>
      <c r="F124" s="504">
        <v>166.5</v>
      </c>
      <c r="G124" s="501">
        <v>143.8482558139535</v>
      </c>
      <c r="H124" s="502">
        <v>206.1825</v>
      </c>
      <c r="I124" s="503">
        <v>216.49162500000003</v>
      </c>
    </row>
    <row r="125" spans="1:10" ht="25.25" customHeight="1" x14ac:dyDescent="0.35">
      <c r="A125" s="37" t="s">
        <v>130</v>
      </c>
      <c r="B125" s="168" t="s">
        <v>131</v>
      </c>
      <c r="C125" s="499">
        <v>33067433</v>
      </c>
      <c r="D125" s="101">
        <v>928.75</v>
      </c>
      <c r="E125" s="484">
        <v>0.4</v>
      </c>
      <c r="F125" s="505">
        <v>125</v>
      </c>
      <c r="G125" s="501">
        <v>107.99418604651163</v>
      </c>
      <c r="H125" s="502">
        <v>154.79166666666666</v>
      </c>
      <c r="I125" s="503">
        <v>162.53125</v>
      </c>
    </row>
    <row r="126" spans="1:10" ht="25.25" customHeight="1" x14ac:dyDescent="0.35">
      <c r="A126" s="37" t="s">
        <v>132</v>
      </c>
      <c r="B126" s="168" t="s">
        <v>133</v>
      </c>
      <c r="C126" s="499">
        <v>33261400</v>
      </c>
      <c r="D126" s="101">
        <v>1365.4651290000002</v>
      </c>
      <c r="E126" s="484">
        <v>0.22</v>
      </c>
      <c r="F126" s="505">
        <v>183.7772717362046</v>
      </c>
      <c r="G126" s="501">
        <v>158.77501500000002</v>
      </c>
      <c r="H126" s="502">
        <v>227.57752150000002</v>
      </c>
      <c r="I126" s="503">
        <v>238.95639757500004</v>
      </c>
    </row>
    <row r="127" spans="1:10" ht="25.25" customHeight="1" x14ac:dyDescent="0.35">
      <c r="A127" s="37" t="s">
        <v>134</v>
      </c>
      <c r="B127" s="168" t="s">
        <v>135</v>
      </c>
      <c r="C127" s="499">
        <v>33262230</v>
      </c>
      <c r="D127" s="101">
        <v>2336.5720980000006</v>
      </c>
      <c r="E127" s="484">
        <v>0.22</v>
      </c>
      <c r="F127" s="505">
        <v>314.47807510094219</v>
      </c>
      <c r="G127" s="501">
        <v>271.69443000000007</v>
      </c>
      <c r="H127" s="502">
        <v>389.42868300000009</v>
      </c>
      <c r="I127" s="503">
        <v>408.90011715000014</v>
      </c>
    </row>
    <row r="128" spans="1:10" ht="25.25" customHeight="1" x14ac:dyDescent="0.35">
      <c r="A128" s="37" t="s">
        <v>136</v>
      </c>
      <c r="B128" s="168" t="s">
        <v>137</v>
      </c>
      <c r="C128" s="499">
        <v>33284201</v>
      </c>
      <c r="D128" s="101">
        <v>463.37083799999999</v>
      </c>
      <c r="E128" s="484">
        <v>0.4</v>
      </c>
      <c r="F128" s="505">
        <v>62.364850336473758</v>
      </c>
      <c r="G128" s="501">
        <v>53.880330000000001</v>
      </c>
      <c r="H128" s="502">
        <v>77.228472999999994</v>
      </c>
      <c r="I128" s="503">
        <v>81.08989665</v>
      </c>
    </row>
    <row r="129" spans="1:9" ht="25.25" customHeight="1" x14ac:dyDescent="0.35">
      <c r="A129" s="37" t="s">
        <v>138</v>
      </c>
      <c r="B129" s="168" t="s">
        <v>139</v>
      </c>
      <c r="C129" s="499">
        <v>33284203</v>
      </c>
      <c r="D129" s="101">
        <v>463.37083799999999</v>
      </c>
      <c r="E129" s="484">
        <v>0.4</v>
      </c>
      <c r="F129" s="505">
        <v>62.364850336473758</v>
      </c>
      <c r="G129" s="501">
        <v>53.880330000000001</v>
      </c>
      <c r="H129" s="502">
        <v>77.228472999999994</v>
      </c>
      <c r="I129" s="503">
        <v>81.08989665</v>
      </c>
    </row>
    <row r="130" spans="1:9" ht="25.25" customHeight="1" x14ac:dyDescent="0.35">
      <c r="A130" s="37" t="s">
        <v>140</v>
      </c>
      <c r="B130" s="168" t="s">
        <v>141</v>
      </c>
      <c r="C130" s="499">
        <v>33284205</v>
      </c>
      <c r="D130" s="101">
        <v>463.37083799999999</v>
      </c>
      <c r="E130" s="484">
        <v>0.4</v>
      </c>
      <c r="F130" s="505">
        <v>62.364850336473758</v>
      </c>
      <c r="G130" s="501">
        <v>53.880330000000001</v>
      </c>
      <c r="H130" s="502">
        <v>77.228472999999994</v>
      </c>
      <c r="I130" s="503">
        <v>81.08989665</v>
      </c>
    </row>
    <row r="131" spans="1:9" ht="25.25" customHeight="1" x14ac:dyDescent="0.35">
      <c r="A131" s="203" t="s">
        <v>110</v>
      </c>
      <c r="B131" s="204" t="s">
        <v>142</v>
      </c>
      <c r="C131" s="506">
        <v>33002600</v>
      </c>
      <c r="D131" s="205">
        <f>F131*$H$2</f>
        <v>0</v>
      </c>
      <c r="E131" s="507">
        <v>0.35</v>
      </c>
      <c r="F131" s="508">
        <v>650</v>
      </c>
      <c r="G131" s="509"/>
      <c r="H131" s="510"/>
      <c r="I131" s="511"/>
    </row>
    <row r="132" spans="1:9" ht="25.25" customHeight="1" x14ac:dyDescent="0.35">
      <c r="A132" s="200" t="s">
        <v>143</v>
      </c>
      <c r="B132" s="168" t="s">
        <v>144</v>
      </c>
      <c r="C132" s="512">
        <v>33008251</v>
      </c>
      <c r="D132" s="206">
        <f>F132*$H$2</f>
        <v>0</v>
      </c>
      <c r="E132" s="513">
        <v>0.35</v>
      </c>
      <c r="F132" s="514">
        <v>815</v>
      </c>
      <c r="G132" s="509"/>
      <c r="H132" s="510"/>
      <c r="I132" s="515"/>
    </row>
    <row r="133" spans="1:9" ht="25.25" customHeight="1" thickBot="1" x14ac:dyDescent="0.4">
      <c r="A133" s="207"/>
      <c r="B133" s="208"/>
      <c r="C133" s="516"/>
      <c r="D133" s="209"/>
      <c r="E133" s="517"/>
      <c r="F133" s="518"/>
      <c r="G133" s="509"/>
      <c r="H133" s="510"/>
      <c r="I133" s="515"/>
    </row>
    <row r="134" spans="1:9" ht="25.25" customHeight="1" x14ac:dyDescent="0.35">
      <c r="A134" s="31"/>
      <c r="B134" s="32" t="s">
        <v>145</v>
      </c>
      <c r="C134" s="495"/>
      <c r="D134" s="496"/>
      <c r="E134" s="519"/>
      <c r="F134" s="520"/>
      <c r="G134" s="486"/>
      <c r="H134" s="485"/>
      <c r="I134" s="487"/>
    </row>
    <row r="135" spans="1:9" ht="25.25" customHeight="1" x14ac:dyDescent="0.35">
      <c r="A135" s="200" t="s">
        <v>146</v>
      </c>
      <c r="B135" s="168" t="s">
        <v>147</v>
      </c>
      <c r="C135" s="521">
        <v>33619520</v>
      </c>
      <c r="D135" s="138" t="s">
        <v>24</v>
      </c>
      <c r="E135" s="522">
        <v>0.22</v>
      </c>
      <c r="F135" s="505">
        <v>0</v>
      </c>
      <c r="G135" s="501" t="s">
        <v>24</v>
      </c>
      <c r="H135" s="502" t="s">
        <v>24</v>
      </c>
      <c r="I135" s="503" t="s">
        <v>24</v>
      </c>
    </row>
    <row r="136" spans="1:9" ht="25.25" customHeight="1" x14ac:dyDescent="0.35">
      <c r="A136" s="200" t="s">
        <v>148</v>
      </c>
      <c r="B136" s="168" t="s">
        <v>149</v>
      </c>
      <c r="C136" s="521">
        <v>33619370</v>
      </c>
      <c r="D136" s="138" t="s">
        <v>24</v>
      </c>
      <c r="E136" s="522">
        <v>0.22</v>
      </c>
      <c r="F136" s="505">
        <v>0</v>
      </c>
      <c r="G136" s="501" t="s">
        <v>24</v>
      </c>
      <c r="H136" s="502" t="s">
        <v>24</v>
      </c>
      <c r="I136" s="503" t="s">
        <v>24</v>
      </c>
    </row>
    <row r="137" spans="1:9" ht="25.25" customHeight="1" x14ac:dyDescent="0.35">
      <c r="A137" s="200" t="s">
        <v>150</v>
      </c>
      <c r="B137" s="168" t="s">
        <v>151</v>
      </c>
      <c r="C137" s="521">
        <v>33619410</v>
      </c>
      <c r="D137" s="138" t="s">
        <v>24</v>
      </c>
      <c r="E137" s="522">
        <v>0.22</v>
      </c>
      <c r="F137" s="494">
        <v>0</v>
      </c>
      <c r="G137" s="501" t="s">
        <v>24</v>
      </c>
      <c r="H137" s="502" t="s">
        <v>24</v>
      </c>
      <c r="I137" s="503" t="s">
        <v>24</v>
      </c>
    </row>
    <row r="138" spans="1:9" ht="25.25" customHeight="1" x14ac:dyDescent="0.35">
      <c r="A138" s="200" t="s">
        <v>152</v>
      </c>
      <c r="B138" s="168" t="s">
        <v>153</v>
      </c>
      <c r="C138" s="521">
        <v>33619450</v>
      </c>
      <c r="D138" s="138" t="s">
        <v>24</v>
      </c>
      <c r="E138" s="522">
        <v>0.22</v>
      </c>
      <c r="F138" s="505">
        <v>0</v>
      </c>
      <c r="G138" s="501" t="s">
        <v>24</v>
      </c>
      <c r="H138" s="502" t="s">
        <v>24</v>
      </c>
      <c r="I138" s="503" t="s">
        <v>24</v>
      </c>
    </row>
    <row r="139" spans="1:9" ht="25.25" customHeight="1" x14ac:dyDescent="0.35">
      <c r="A139" s="200" t="s">
        <v>154</v>
      </c>
      <c r="B139" s="168" t="s">
        <v>155</v>
      </c>
      <c r="C139" s="521">
        <v>33619490</v>
      </c>
      <c r="D139" s="138" t="s">
        <v>24</v>
      </c>
      <c r="E139" s="522">
        <v>0.22</v>
      </c>
      <c r="F139" s="505">
        <v>0</v>
      </c>
      <c r="G139" s="501" t="s">
        <v>24</v>
      </c>
      <c r="H139" s="502" t="s">
        <v>24</v>
      </c>
      <c r="I139" s="503" t="s">
        <v>24</v>
      </c>
    </row>
    <row r="140" spans="1:9" ht="25.25" customHeight="1" thickBot="1" x14ac:dyDescent="0.4">
      <c r="A140" s="201" t="s">
        <v>156</v>
      </c>
      <c r="B140" s="202" t="s">
        <v>157</v>
      </c>
      <c r="C140" s="523">
        <v>33619610</v>
      </c>
      <c r="D140" s="149" t="s">
        <v>24</v>
      </c>
      <c r="E140" s="489">
        <v>0.22</v>
      </c>
      <c r="F140" s="490">
        <v>0</v>
      </c>
      <c r="G140" s="491" t="s">
        <v>24</v>
      </c>
      <c r="H140" s="492" t="s">
        <v>24</v>
      </c>
      <c r="I140" s="493" t="s">
        <v>24</v>
      </c>
    </row>
    <row r="141" spans="1:9" ht="25.25" customHeight="1" x14ac:dyDescent="0.35"/>
    <row r="142" spans="1:9" ht="42" customHeight="1" x14ac:dyDescent="0.35">
      <c r="A142" s="216" t="s">
        <v>143</v>
      </c>
      <c r="B142" s="229" t="s">
        <v>144</v>
      </c>
      <c r="C142" s="524">
        <v>33008251</v>
      </c>
      <c r="D142" s="224">
        <f>F142*$H$2</f>
        <v>0</v>
      </c>
      <c r="E142" s="530">
        <v>0.35</v>
      </c>
      <c r="F142" s="526">
        <v>815</v>
      </c>
      <c r="G142" s="527" t="e">
        <f>D142/$H$1</f>
        <v>#DIV/0!</v>
      </c>
      <c r="H142" s="528" t="e">
        <f>D142/$H$3</f>
        <v>#DIV/0!</v>
      </c>
      <c r="I142" s="529">
        <v>815</v>
      </c>
    </row>
    <row r="144" spans="1:9" ht="39" customHeight="1" x14ac:dyDescent="0.35">
      <c r="A144" s="37" t="s">
        <v>158</v>
      </c>
      <c r="B144" s="112" t="s">
        <v>159</v>
      </c>
      <c r="C144" s="499">
        <v>33019010</v>
      </c>
      <c r="D144" s="174">
        <v>706</v>
      </c>
      <c r="E144" s="522">
        <v>0.22</v>
      </c>
      <c r="F144" s="531">
        <v>95</v>
      </c>
      <c r="G144" s="532">
        <v>82</v>
      </c>
      <c r="H144" s="533">
        <v>118</v>
      </c>
      <c r="I144" s="534">
        <v>124</v>
      </c>
    </row>
    <row r="145" spans="1:10" ht="39" customHeight="1" x14ac:dyDescent="0.35">
      <c r="A145" s="37" t="s">
        <v>160</v>
      </c>
      <c r="B145" s="112" t="s">
        <v>161</v>
      </c>
      <c r="C145" s="499" t="s">
        <v>162</v>
      </c>
      <c r="D145" s="182">
        <v>706</v>
      </c>
      <c r="E145" s="522">
        <v>0.22</v>
      </c>
      <c r="F145" s="531">
        <v>95</v>
      </c>
      <c r="G145" s="532">
        <v>82</v>
      </c>
      <c r="H145" s="533">
        <v>118</v>
      </c>
      <c r="I145" s="534">
        <v>124</v>
      </c>
    </row>
    <row r="146" spans="1:10" ht="36.75" customHeight="1" x14ac:dyDescent="0.35">
      <c r="A146" s="37" t="s">
        <v>163</v>
      </c>
      <c r="B146" s="112" t="s">
        <v>164</v>
      </c>
      <c r="C146" s="499">
        <v>33019070</v>
      </c>
      <c r="D146" s="174">
        <v>929</v>
      </c>
      <c r="E146" s="522">
        <v>0.22</v>
      </c>
      <c r="F146" s="531">
        <v>125</v>
      </c>
      <c r="G146" s="532">
        <v>108</v>
      </c>
      <c r="H146" s="533">
        <v>155</v>
      </c>
      <c r="I146" s="534">
        <v>163</v>
      </c>
    </row>
    <row r="147" spans="1:10" ht="41.25" customHeight="1" x14ac:dyDescent="0.35">
      <c r="A147" s="37" t="s">
        <v>165</v>
      </c>
      <c r="B147" s="112" t="s">
        <v>166</v>
      </c>
      <c r="C147" s="499" t="s">
        <v>167</v>
      </c>
      <c r="D147" s="183">
        <v>929</v>
      </c>
      <c r="E147" s="522">
        <v>0.22</v>
      </c>
      <c r="F147" s="531">
        <v>125</v>
      </c>
      <c r="G147" s="532">
        <v>108</v>
      </c>
      <c r="H147" s="533">
        <v>155</v>
      </c>
      <c r="I147" s="534">
        <v>163</v>
      </c>
    </row>
    <row r="148" spans="1:10" ht="40.5" customHeight="1" x14ac:dyDescent="0.35">
      <c r="A148" s="37" t="s">
        <v>168</v>
      </c>
      <c r="B148" s="112" t="s">
        <v>169</v>
      </c>
      <c r="C148" s="499">
        <v>33019080</v>
      </c>
      <c r="D148" s="174">
        <v>706</v>
      </c>
      <c r="E148" s="522">
        <v>0.22</v>
      </c>
      <c r="F148" s="531">
        <v>95</v>
      </c>
      <c r="G148" s="532">
        <v>82</v>
      </c>
      <c r="H148" s="533">
        <v>118</v>
      </c>
      <c r="I148" s="534">
        <v>124</v>
      </c>
    </row>
    <row r="149" spans="1:10" ht="47.25" customHeight="1" thickBot="1" x14ac:dyDescent="0.4">
      <c r="A149" s="38" t="s">
        <v>170</v>
      </c>
      <c r="B149" s="234" t="s">
        <v>171</v>
      </c>
      <c r="C149" s="488" t="s">
        <v>172</v>
      </c>
      <c r="D149" s="184">
        <v>706</v>
      </c>
      <c r="E149" s="489">
        <v>0.22</v>
      </c>
      <c r="F149" s="535">
        <v>95</v>
      </c>
      <c r="G149" s="536">
        <v>82</v>
      </c>
      <c r="H149" s="537">
        <v>118</v>
      </c>
      <c r="I149" s="538">
        <v>124</v>
      </c>
    </row>
    <row r="151" spans="1:10" ht="35.15" customHeight="1" thickBot="1" x14ac:dyDescent="0.4">
      <c r="A151" s="231" t="s">
        <v>173</v>
      </c>
      <c r="B151" s="251" t="s">
        <v>174</v>
      </c>
      <c r="C151" s="539">
        <v>33077150</v>
      </c>
      <c r="D151" s="233">
        <f>F151*$I$2</f>
        <v>0</v>
      </c>
      <c r="E151" s="540">
        <v>0.35</v>
      </c>
      <c r="F151" s="541">
        <v>95</v>
      </c>
      <c r="G151" s="542" t="e">
        <f>D151/$I$1</f>
        <v>#DIV/0!</v>
      </c>
      <c r="H151" s="543" t="e">
        <f>D151/$I$3</f>
        <v>#DIV/0!</v>
      </c>
      <c r="I151" s="544" t="e">
        <f>H151*(1+$I$187)</f>
        <v>#DIV/0!</v>
      </c>
    </row>
    <row r="153" spans="1:10" ht="35.15" customHeight="1" x14ac:dyDescent="0.35">
      <c r="A153" s="230" t="s">
        <v>175</v>
      </c>
      <c r="B153" s="229" t="s">
        <v>176</v>
      </c>
      <c r="C153" s="471">
        <v>33262705</v>
      </c>
      <c r="D153" s="213">
        <v>6706</v>
      </c>
      <c r="E153" s="472">
        <v>0.1</v>
      </c>
      <c r="F153" s="545">
        <v>902.61149999999998</v>
      </c>
      <c r="G153" s="546" t="e">
        <f t="shared" ref="G153:G158" si="1">D153/$H$1</f>
        <v>#DIV/0!</v>
      </c>
      <c r="H153" s="547" t="e">
        <f t="shared" ref="H153:H158" si="2">D153/$H$3</f>
        <v>#DIV/0!</v>
      </c>
      <c r="I153" s="548" t="e">
        <f t="shared" ref="I153:I158" si="3">H153*(1+$H$187)</f>
        <v>#DIV/0!</v>
      </c>
    </row>
    <row r="154" spans="1:10" ht="35.15" customHeight="1" x14ac:dyDescent="0.35">
      <c r="A154" s="230" t="s">
        <v>177</v>
      </c>
      <c r="B154" s="249" t="s">
        <v>178</v>
      </c>
      <c r="C154" s="471">
        <v>33262708</v>
      </c>
      <c r="D154" s="213">
        <v>6636</v>
      </c>
      <c r="E154" s="472">
        <v>0.1</v>
      </c>
      <c r="F154" s="545">
        <v>893.14050000000009</v>
      </c>
      <c r="G154" s="546" t="e">
        <f t="shared" si="1"/>
        <v>#DIV/0!</v>
      </c>
      <c r="H154" s="547" t="e">
        <f t="shared" si="2"/>
        <v>#DIV/0!</v>
      </c>
      <c r="I154" s="548" t="e">
        <f t="shared" si="3"/>
        <v>#DIV/0!</v>
      </c>
    </row>
    <row r="155" spans="1:10" ht="35.15" customHeight="1" x14ac:dyDescent="0.35">
      <c r="A155" s="230" t="s">
        <v>179</v>
      </c>
      <c r="B155" s="229" t="s">
        <v>180</v>
      </c>
      <c r="C155" s="471" t="s">
        <v>181</v>
      </c>
      <c r="D155" s="213">
        <v>6745</v>
      </c>
      <c r="E155" s="472">
        <v>0.1</v>
      </c>
      <c r="F155" s="545">
        <v>907.83</v>
      </c>
      <c r="G155" s="546" t="e">
        <f t="shared" si="1"/>
        <v>#DIV/0!</v>
      </c>
      <c r="H155" s="547" t="e">
        <f t="shared" si="2"/>
        <v>#DIV/0!</v>
      </c>
      <c r="I155" s="548" t="e">
        <f t="shared" si="3"/>
        <v>#DIV/0!</v>
      </c>
    </row>
    <row r="156" spans="1:10" ht="35.15" customHeight="1" x14ac:dyDescent="0.35">
      <c r="A156" s="230" t="s">
        <v>182</v>
      </c>
      <c r="B156" s="229" t="s">
        <v>183</v>
      </c>
      <c r="C156" s="471">
        <v>33262710</v>
      </c>
      <c r="D156" s="213">
        <v>6706</v>
      </c>
      <c r="E156" s="472">
        <v>0.1</v>
      </c>
      <c r="F156" s="545">
        <v>902.61149999999998</v>
      </c>
      <c r="G156" s="546" t="e">
        <f t="shared" si="1"/>
        <v>#DIV/0!</v>
      </c>
      <c r="H156" s="547" t="e">
        <f t="shared" si="2"/>
        <v>#DIV/0!</v>
      </c>
      <c r="I156" s="548" t="e">
        <f t="shared" si="3"/>
        <v>#DIV/0!</v>
      </c>
    </row>
    <row r="157" spans="1:10" ht="35.15" customHeight="1" x14ac:dyDescent="0.35">
      <c r="A157" s="230" t="s">
        <v>184</v>
      </c>
      <c r="B157" s="229" t="s">
        <v>185</v>
      </c>
      <c r="C157" s="471" t="s">
        <v>186</v>
      </c>
      <c r="D157" s="213">
        <v>6636</v>
      </c>
      <c r="E157" s="472">
        <v>0.1</v>
      </c>
      <c r="F157" s="545">
        <v>893.14050000000009</v>
      </c>
      <c r="G157" s="546" t="e">
        <f t="shared" si="1"/>
        <v>#DIV/0!</v>
      </c>
      <c r="H157" s="547" t="e">
        <f t="shared" si="2"/>
        <v>#DIV/0!</v>
      </c>
      <c r="I157" s="548" t="e">
        <f t="shared" si="3"/>
        <v>#DIV/0!</v>
      </c>
    </row>
    <row r="158" spans="1:10" ht="35.15" customHeight="1" x14ac:dyDescent="0.35">
      <c r="A158" s="230" t="s">
        <v>187</v>
      </c>
      <c r="B158" s="229" t="s">
        <v>188</v>
      </c>
      <c r="C158" s="471" t="s">
        <v>189</v>
      </c>
      <c r="D158" s="213">
        <v>6745</v>
      </c>
      <c r="E158" s="472">
        <v>0.1</v>
      </c>
      <c r="F158" s="545">
        <v>907.83</v>
      </c>
      <c r="G158" s="546" t="e">
        <f t="shared" si="1"/>
        <v>#DIV/0!</v>
      </c>
      <c r="H158" s="547" t="e">
        <f t="shared" si="2"/>
        <v>#DIV/0!</v>
      </c>
      <c r="I158" s="548" t="e">
        <f t="shared" si="3"/>
        <v>#DIV/0!</v>
      </c>
    </row>
    <row r="159" spans="1:10" ht="35.15" customHeight="1" x14ac:dyDescent="0.35">
      <c r="A159" s="289" t="s">
        <v>190</v>
      </c>
      <c r="B159" s="290" t="s">
        <v>191</v>
      </c>
      <c r="C159" s="549">
        <v>33067426</v>
      </c>
      <c r="D159" s="260">
        <v>1300</v>
      </c>
      <c r="E159" s="550">
        <v>0.35</v>
      </c>
      <c r="F159" s="551">
        <v>175</v>
      </c>
      <c r="G159" s="552">
        <v>151</v>
      </c>
      <c r="H159" s="552">
        <v>217</v>
      </c>
      <c r="I159" s="552">
        <v>228</v>
      </c>
    </row>
    <row r="160" spans="1:10" ht="31" x14ac:dyDescent="0.7">
      <c r="A160" s="966" t="s">
        <v>192</v>
      </c>
      <c r="B160" s="967"/>
      <c r="C160" s="967"/>
      <c r="D160" s="967"/>
      <c r="E160" s="967"/>
      <c r="F160" s="967"/>
      <c r="G160" s="967"/>
      <c r="H160" s="967"/>
      <c r="I160" s="967"/>
      <c r="J160" s="968"/>
    </row>
    <row r="161" spans="2:10" x14ac:dyDescent="0.35">
      <c r="C161"/>
    </row>
    <row r="162" spans="2:10" ht="58.5" customHeight="1" x14ac:dyDescent="0.5">
      <c r="B162" s="291" t="s">
        <v>193</v>
      </c>
      <c r="C162" s="292"/>
      <c r="D162" s="562"/>
      <c r="E162" s="562"/>
      <c r="F162" s="563"/>
      <c r="G162" s="562"/>
      <c r="H162" s="562"/>
      <c r="I162" s="562"/>
      <c r="J162" s="563"/>
    </row>
    <row r="163" spans="2:10" x14ac:dyDescent="0.35">
      <c r="C163"/>
    </row>
    <row r="180" spans="1:11" x14ac:dyDescent="0.35">
      <c r="C180"/>
      <c r="D180"/>
      <c r="E180"/>
      <c r="F180"/>
      <c r="G180"/>
      <c r="H180"/>
      <c r="I180"/>
      <c r="J180"/>
    </row>
    <row r="181" spans="1:11" ht="26" x14ac:dyDescent="0.6">
      <c r="B181" s="284" t="s">
        <v>194</v>
      </c>
      <c r="C181" s="283"/>
      <c r="D181" s="572"/>
      <c r="E181" s="572"/>
      <c r="F181" s="572"/>
      <c r="G181" s="572"/>
      <c r="H181" s="572"/>
      <c r="I181" s="572"/>
      <c r="J181" s="572"/>
    </row>
    <row r="182" spans="1:11" x14ac:dyDescent="0.35">
      <c r="B182" s="272" t="s">
        <v>195</v>
      </c>
      <c r="C182" s="212">
        <v>33019081</v>
      </c>
      <c r="D182" s="213" t="e">
        <f>F182*#REF!</f>
        <v>#REF!</v>
      </c>
      <c r="E182" s="472">
        <v>0.35</v>
      </c>
      <c r="F182" s="567">
        <v>0</v>
      </c>
      <c r="G182" s="573" t="e">
        <f>D182/#REF!</f>
        <v>#REF!</v>
      </c>
      <c r="H182" s="574" t="e">
        <f>G182*(1+#REF!)</f>
        <v>#REF!</v>
      </c>
      <c r="I182" s="559" t="e">
        <f>D182/#REF!</f>
        <v>#REF!</v>
      </c>
      <c r="J182" s="560" t="e">
        <f>D182/#REF!</f>
        <v>#REF!</v>
      </c>
    </row>
    <row r="183" spans="1:11" x14ac:dyDescent="0.35">
      <c r="B183" s="272" t="s">
        <v>196</v>
      </c>
      <c r="C183" s="212">
        <v>33019084</v>
      </c>
      <c r="D183" s="213" t="e">
        <f>F183*#REF!</f>
        <v>#REF!</v>
      </c>
      <c r="E183" s="472">
        <v>0.35</v>
      </c>
      <c r="F183" s="567">
        <v>0</v>
      </c>
      <c r="G183" s="573" t="e">
        <f>D183/#REF!</f>
        <v>#REF!</v>
      </c>
      <c r="H183" s="574" t="e">
        <f>G183*(1+#REF!)</f>
        <v>#REF!</v>
      </c>
      <c r="I183" s="559" t="e">
        <f>D183/#REF!</f>
        <v>#REF!</v>
      </c>
      <c r="J183" s="560" t="e">
        <f>D183/#REF!</f>
        <v>#REF!</v>
      </c>
    </row>
    <row r="184" spans="1:11" ht="16" thickBot="1" x14ac:dyDescent="0.4">
      <c r="B184" s="273" t="s">
        <v>197</v>
      </c>
      <c r="C184" s="232">
        <v>33019085</v>
      </c>
      <c r="D184" s="233" t="e">
        <f>F184*#REF!</f>
        <v>#REF!</v>
      </c>
      <c r="E184" s="575">
        <v>0.35</v>
      </c>
      <c r="F184" s="570">
        <v>0</v>
      </c>
      <c r="G184" s="576" t="e">
        <f>D184/#REF!</f>
        <v>#REF!</v>
      </c>
      <c r="H184" s="577" t="e">
        <f>G184*(1+#REF!)</f>
        <v>#REF!</v>
      </c>
      <c r="I184" s="571" t="e">
        <f>D184/#REF!</f>
        <v>#REF!</v>
      </c>
      <c r="J184" s="561" t="e">
        <f>D184/#REF!</f>
        <v>#REF!</v>
      </c>
    </row>
    <row r="185" spans="1:11" x14ac:dyDescent="0.35">
      <c r="B185" s="271" t="s">
        <v>198</v>
      </c>
      <c r="C185" s="237">
        <v>33019071</v>
      </c>
      <c r="D185" s="238" t="e">
        <f>F185*#REF!</f>
        <v>#REF!</v>
      </c>
      <c r="E185" s="578">
        <v>0.35</v>
      </c>
      <c r="F185" s="564">
        <v>0</v>
      </c>
      <c r="G185" s="579" t="e">
        <f>D185/#REF!</f>
        <v>#REF!</v>
      </c>
      <c r="H185" s="580" t="e">
        <f>G185*(1+#REF!)</f>
        <v>#REF!</v>
      </c>
      <c r="I185" s="565" t="e">
        <f>D185/#REF!</f>
        <v>#REF!</v>
      </c>
      <c r="J185" s="566" t="e">
        <f>D185/#REF!</f>
        <v>#REF!</v>
      </c>
    </row>
    <row r="187" spans="1:11" ht="18.5" x14ac:dyDescent="0.35">
      <c r="A187" s="393"/>
      <c r="B187" s="450" t="s">
        <v>199</v>
      </c>
      <c r="C187" s="465"/>
      <c r="D187" s="466"/>
      <c r="E187" s="467"/>
      <c r="F187" s="468"/>
      <c r="G187" s="466"/>
      <c r="H187" s="469"/>
      <c r="I187" s="470"/>
      <c r="J187" s="128"/>
      <c r="K187" s="19"/>
    </row>
    <row r="188" spans="1:11" ht="25.25" customHeight="1" x14ac:dyDescent="0.35">
      <c r="A188" s="216" t="s">
        <v>200</v>
      </c>
      <c r="B188" s="449" t="s">
        <v>201</v>
      </c>
      <c r="C188" s="471">
        <v>33019530</v>
      </c>
      <c r="D188" s="340" t="s">
        <v>24</v>
      </c>
      <c r="E188" s="472">
        <v>0.22</v>
      </c>
      <c r="F188" s="473">
        <v>0</v>
      </c>
      <c r="G188" s="474" t="s">
        <v>24</v>
      </c>
      <c r="H188" s="475" t="s">
        <v>24</v>
      </c>
      <c r="I188" s="476" t="s">
        <v>24</v>
      </c>
      <c r="J188" s="128"/>
      <c r="K188" s="19" t="s">
        <v>202</v>
      </c>
    </row>
    <row r="189" spans="1:11" ht="25.25" customHeight="1" x14ac:dyDescent="0.35">
      <c r="A189" s="216" t="s">
        <v>203</v>
      </c>
      <c r="B189" s="449" t="s">
        <v>204</v>
      </c>
      <c r="C189" s="471">
        <v>33019560</v>
      </c>
      <c r="D189" s="340" t="s">
        <v>24</v>
      </c>
      <c r="E189" s="472">
        <v>0.22</v>
      </c>
      <c r="F189" s="473">
        <v>0</v>
      </c>
      <c r="G189" s="474" t="s">
        <v>24</v>
      </c>
      <c r="H189" s="475" t="s">
        <v>24</v>
      </c>
      <c r="I189" s="476" t="s">
        <v>24</v>
      </c>
      <c r="J189" s="128"/>
      <c r="K189" s="19" t="s">
        <v>205</v>
      </c>
    </row>
    <row r="190" spans="1:11" ht="25.25" customHeight="1" x14ac:dyDescent="0.35">
      <c r="A190" s="216" t="s">
        <v>206</v>
      </c>
      <c r="B190" s="449" t="s">
        <v>207</v>
      </c>
      <c r="C190" s="471">
        <v>33019590</v>
      </c>
      <c r="D190" s="340" t="s">
        <v>24</v>
      </c>
      <c r="E190" s="472">
        <v>0.22</v>
      </c>
      <c r="F190" s="473">
        <v>0</v>
      </c>
      <c r="G190" s="474" t="s">
        <v>24</v>
      </c>
      <c r="H190" s="475" t="s">
        <v>24</v>
      </c>
      <c r="I190" s="476" t="s">
        <v>24</v>
      </c>
      <c r="J190" s="128"/>
      <c r="K190" s="19"/>
    </row>
    <row r="191" spans="1:11" ht="25.25" customHeight="1" x14ac:dyDescent="0.35">
      <c r="A191" s="216" t="s">
        <v>208</v>
      </c>
      <c r="B191" s="449" t="s">
        <v>209</v>
      </c>
      <c r="C191" s="471">
        <v>33019600</v>
      </c>
      <c r="D191" s="340" t="s">
        <v>24</v>
      </c>
      <c r="E191" s="472">
        <v>0.22</v>
      </c>
      <c r="F191" s="473">
        <v>0</v>
      </c>
      <c r="G191" s="474" t="s">
        <v>24</v>
      </c>
      <c r="H191" s="475" t="s">
        <v>24</v>
      </c>
      <c r="I191" s="476" t="s">
        <v>24</v>
      </c>
      <c r="J191" s="128"/>
      <c r="K191" s="19"/>
    </row>
  </sheetData>
  <mergeCells count="8">
    <mergeCell ref="A160:J160"/>
    <mergeCell ref="B12:J12"/>
    <mergeCell ref="B11:J11"/>
    <mergeCell ref="B81:J81"/>
    <mergeCell ref="B28:J28"/>
    <mergeCell ref="B45:J45"/>
    <mergeCell ref="B37:J37"/>
    <mergeCell ref="B53:J53"/>
  </mergeCells>
  <conditionalFormatting sqref="N7:N10">
    <cfRule type="cellIs" dxfId="90" priority="2" operator="greaterThan">
      <formula>100</formula>
    </cfRule>
  </conditionalFormatting>
  <conditionalFormatting sqref="N21">
    <cfRule type="cellIs" dxfId="89" priority="6" operator="greaterThan">
      <formula>100</formula>
    </cfRule>
  </conditionalFormatting>
  <conditionalFormatting sqref="N46:N50">
    <cfRule type="cellIs" dxfId="88" priority="7" operator="greaterThan">
      <formula>100</formula>
    </cfRule>
  </conditionalFormatting>
  <conditionalFormatting sqref="N54:N68">
    <cfRule type="cellIs" dxfId="87" priority="1" operator="greaterThan">
      <formula>100</formula>
    </cfRule>
  </conditionalFormatting>
  <conditionalFormatting sqref="N110:N111">
    <cfRule type="cellIs" dxfId="86" priority="5" operator="greaterThan">
      <formula>100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DA3AB-76A1-4256-B86D-389528C65AFE}">
  <sheetPr>
    <tabColor theme="5"/>
  </sheetPr>
  <dimension ref="B2:M45"/>
  <sheetViews>
    <sheetView zoomScaleNormal="100" workbookViewId="0">
      <selection activeCell="C6" sqref="C6"/>
    </sheetView>
  </sheetViews>
  <sheetFormatPr defaultColWidth="9" defaultRowHeight="15.5" x14ac:dyDescent="0.35"/>
  <cols>
    <col min="1" max="1" width="9" style="162"/>
    <col min="2" max="2" width="10.1640625" style="162" customWidth="1"/>
    <col min="3" max="3" width="81.58203125" style="162" customWidth="1"/>
    <col min="4" max="4" width="79" style="162" customWidth="1"/>
    <col min="5" max="16384" width="9" style="162"/>
  </cols>
  <sheetData>
    <row r="2" spans="2:13" ht="28.5" x14ac:dyDescent="0.35">
      <c r="B2" s="163" t="s">
        <v>210</v>
      </c>
    </row>
    <row r="3" spans="2:13" ht="18.5" x14ac:dyDescent="0.35">
      <c r="B3" s="228" t="s">
        <v>211</v>
      </c>
    </row>
    <row r="4" spans="2:13" ht="11.25" customHeight="1" thickBot="1" x14ac:dyDescent="0.4">
      <c r="B4" s="227"/>
    </row>
    <row r="5" spans="2:13" ht="93.5" thickBot="1" x14ac:dyDescent="0.4">
      <c r="B5" s="699">
        <v>1</v>
      </c>
      <c r="C5" s="832" t="s">
        <v>212</v>
      </c>
      <c r="D5" s="642" t="s">
        <v>213</v>
      </c>
    </row>
    <row r="6" spans="2:13" ht="155.5" thickBot="1" x14ac:dyDescent="0.4">
      <c r="B6" s="699">
        <v>2</v>
      </c>
      <c r="C6" s="698" t="s">
        <v>214</v>
      </c>
      <c r="D6" s="642" t="s">
        <v>215</v>
      </c>
    </row>
    <row r="7" spans="2:13" ht="78" thickBot="1" x14ac:dyDescent="0.4">
      <c r="B7" s="699">
        <v>3</v>
      </c>
      <c r="C7" s="698" t="s">
        <v>216</v>
      </c>
      <c r="D7" s="642" t="s">
        <v>217</v>
      </c>
    </row>
    <row r="11" spans="2:13" ht="18.5" x14ac:dyDescent="0.35">
      <c r="B11" s="702" t="s">
        <v>218</v>
      </c>
      <c r="C11" s="701"/>
      <c r="D11" s="701"/>
    </row>
    <row r="12" spans="2:13" ht="79.5" x14ac:dyDescent="0.35">
      <c r="B12" s="701"/>
      <c r="C12" s="703" t="s">
        <v>219</v>
      </c>
      <c r="D12" s="701"/>
    </row>
    <row r="14" spans="2:13" x14ac:dyDescent="0.35">
      <c r="M14" s="164"/>
    </row>
    <row r="15" spans="2:13" x14ac:dyDescent="0.35">
      <c r="B15" s="701" t="s">
        <v>220</v>
      </c>
      <c r="C15" s="705" t="s">
        <v>221</v>
      </c>
      <c r="D15" s="701"/>
    </row>
    <row r="16" spans="2:13" x14ac:dyDescent="0.35">
      <c r="B16" s="701"/>
      <c r="C16" s="704" t="s">
        <v>222</v>
      </c>
      <c r="D16" s="704" t="s">
        <v>223</v>
      </c>
    </row>
    <row r="17" spans="2:4" x14ac:dyDescent="0.35">
      <c r="B17" s="701"/>
      <c r="C17" s="701" t="s">
        <v>224</v>
      </c>
      <c r="D17" s="701" t="s">
        <v>225</v>
      </c>
    </row>
    <row r="18" spans="2:4" x14ac:dyDescent="0.35">
      <c r="B18" s="701"/>
      <c r="C18" s="701" t="s">
        <v>226</v>
      </c>
      <c r="D18" s="701" t="s">
        <v>227</v>
      </c>
    </row>
    <row r="19" spans="2:4" x14ac:dyDescent="0.35">
      <c r="B19" s="701"/>
      <c r="C19" s="701" t="s">
        <v>228</v>
      </c>
      <c r="D19" s="735" t="s">
        <v>229</v>
      </c>
    </row>
    <row r="20" spans="2:4" x14ac:dyDescent="0.35">
      <c r="B20" s="701"/>
      <c r="C20" s="735" t="s">
        <v>230</v>
      </c>
      <c r="D20" s="701" t="s">
        <v>231</v>
      </c>
    </row>
    <row r="21" spans="2:4" x14ac:dyDescent="0.35">
      <c r="B21" s="701"/>
      <c r="C21" s="701" t="s">
        <v>232</v>
      </c>
      <c r="D21" s="701"/>
    </row>
    <row r="22" spans="2:4" x14ac:dyDescent="0.35">
      <c r="B22" s="701"/>
      <c r="C22" s="701" t="s">
        <v>233</v>
      </c>
      <c r="D22" s="701"/>
    </row>
    <row r="24" spans="2:4" x14ac:dyDescent="0.35">
      <c r="B24" s="701" t="s">
        <v>234</v>
      </c>
      <c r="C24" s="705" t="s">
        <v>235</v>
      </c>
      <c r="D24" s="701"/>
    </row>
    <row r="25" spans="2:4" x14ac:dyDescent="0.35">
      <c r="B25" s="701"/>
      <c r="C25" s="704" t="s">
        <v>236</v>
      </c>
      <c r="D25" s="704" t="s">
        <v>223</v>
      </c>
    </row>
    <row r="26" spans="2:4" x14ac:dyDescent="0.35">
      <c r="B26" s="701"/>
      <c r="C26" s="701" t="s">
        <v>237</v>
      </c>
      <c r="D26" s="701" t="s">
        <v>225</v>
      </c>
    </row>
    <row r="27" spans="2:4" x14ac:dyDescent="0.35">
      <c r="B27" s="701"/>
      <c r="C27" s="701" t="s">
        <v>226</v>
      </c>
      <c r="D27" s="701" t="s">
        <v>227</v>
      </c>
    </row>
    <row r="28" spans="2:4" x14ac:dyDescent="0.35">
      <c r="B28" s="701"/>
      <c r="C28" s="735" t="s">
        <v>230</v>
      </c>
      <c r="D28" s="735" t="s">
        <v>229</v>
      </c>
    </row>
    <row r="29" spans="2:4" x14ac:dyDescent="0.35">
      <c r="B29" s="701"/>
      <c r="C29" s="701" t="s">
        <v>232</v>
      </c>
      <c r="D29" s="701" t="s">
        <v>231</v>
      </c>
    </row>
    <row r="30" spans="2:4" x14ac:dyDescent="0.35">
      <c r="B30" s="701"/>
      <c r="C30" s="701" t="s">
        <v>233</v>
      </c>
      <c r="D30" s="701"/>
    </row>
    <row r="32" spans="2:4" x14ac:dyDescent="0.35">
      <c r="B32" s="701" t="s">
        <v>238</v>
      </c>
      <c r="C32" s="705" t="s">
        <v>239</v>
      </c>
      <c r="D32" s="701"/>
    </row>
    <row r="33" spans="2:4" x14ac:dyDescent="0.35">
      <c r="B33" s="701"/>
      <c r="C33" s="704" t="s">
        <v>240</v>
      </c>
      <c r="D33" s="704" t="s">
        <v>241</v>
      </c>
    </row>
    <row r="34" spans="2:4" x14ac:dyDescent="0.35">
      <c r="B34" s="701"/>
      <c r="C34" s="701" t="s">
        <v>237</v>
      </c>
      <c r="D34" s="701" t="s">
        <v>225</v>
      </c>
    </row>
    <row r="35" spans="2:4" x14ac:dyDescent="0.35">
      <c r="B35" s="701"/>
      <c r="C35" s="701" t="s">
        <v>242</v>
      </c>
      <c r="D35" s="701" t="s">
        <v>227</v>
      </c>
    </row>
    <row r="36" spans="2:4" x14ac:dyDescent="0.35">
      <c r="B36" s="701"/>
      <c r="C36" s="735" t="s">
        <v>230</v>
      </c>
      <c r="D36" s="735" t="s">
        <v>229</v>
      </c>
    </row>
    <row r="37" spans="2:4" x14ac:dyDescent="0.35">
      <c r="B37" s="701"/>
      <c r="C37" s="701" t="s">
        <v>232</v>
      </c>
      <c r="D37" s="701" t="s">
        <v>231</v>
      </c>
    </row>
    <row r="38" spans="2:4" x14ac:dyDescent="0.35">
      <c r="B38" s="701"/>
      <c r="C38" s="701" t="s">
        <v>233</v>
      </c>
      <c r="D38" s="701"/>
    </row>
    <row r="40" spans="2:4" x14ac:dyDescent="0.35">
      <c r="B40" s="701" t="s">
        <v>243</v>
      </c>
      <c r="C40" s="705" t="s">
        <v>244</v>
      </c>
      <c r="D40" s="701"/>
    </row>
    <row r="41" spans="2:4" x14ac:dyDescent="0.35">
      <c r="B41" s="701"/>
      <c r="C41" s="704" t="s">
        <v>245</v>
      </c>
      <c r="D41" s="704" t="s">
        <v>246</v>
      </c>
    </row>
    <row r="42" spans="2:4" x14ac:dyDescent="0.35">
      <c r="B42" s="701"/>
      <c r="C42" s="701" t="s">
        <v>247</v>
      </c>
      <c r="D42" s="701" t="s">
        <v>225</v>
      </c>
    </row>
    <row r="43" spans="2:4" x14ac:dyDescent="0.35">
      <c r="B43" s="701"/>
      <c r="C43" s="701" t="s">
        <v>248</v>
      </c>
      <c r="D43" s="701" t="s">
        <v>227</v>
      </c>
    </row>
    <row r="44" spans="2:4" x14ac:dyDescent="0.35">
      <c r="B44" s="701"/>
      <c r="C44" s="735" t="s">
        <v>230</v>
      </c>
      <c r="D44" s="735" t="s">
        <v>229</v>
      </c>
    </row>
    <row r="45" spans="2:4" x14ac:dyDescent="0.35">
      <c r="B45" s="701"/>
      <c r="C45" s="701" t="s">
        <v>232</v>
      </c>
      <c r="D45" s="701" t="s">
        <v>231</v>
      </c>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BF67-8A51-48B3-AD47-A00643C196A9}">
  <dimension ref="A1:N172"/>
  <sheetViews>
    <sheetView zoomScale="70" zoomScaleNormal="70" workbookViewId="0">
      <selection activeCell="C39" sqref="C39"/>
    </sheetView>
  </sheetViews>
  <sheetFormatPr defaultColWidth="11" defaultRowHeight="37.5" customHeight="1" x14ac:dyDescent="0.35"/>
  <cols>
    <col min="1" max="1" width="5.6640625" customWidth="1"/>
    <col min="2" max="2" width="20.6640625" style="7" customWidth="1"/>
    <col min="3" max="3" width="71.08203125" style="13" bestFit="1" customWidth="1"/>
    <col min="4" max="4" width="18.6640625" style="62" customWidth="1"/>
    <col min="5" max="5" width="13.6640625" customWidth="1"/>
    <col min="6" max="6" width="13.6640625" style="62" customWidth="1"/>
    <col min="7" max="7" width="13.6640625" style="94" customWidth="1"/>
    <col min="8" max="8" width="13.6640625" customWidth="1"/>
    <col min="9" max="9" width="13.6640625" style="62" customWidth="1"/>
    <col min="11" max="11" width="9.08203125" customWidth="1"/>
    <col min="12" max="12" width="11" customWidth="1"/>
  </cols>
  <sheetData>
    <row r="1" spans="1:9" ht="21.75" customHeight="1" x14ac:dyDescent="0.5">
      <c r="B1" s="975" t="s">
        <v>249</v>
      </c>
      <c r="C1" s="14" t="s">
        <v>250</v>
      </c>
      <c r="D1" s="86"/>
      <c r="E1" s="14"/>
      <c r="F1" s="86"/>
      <c r="G1" s="90"/>
      <c r="H1" s="14"/>
      <c r="I1" s="86"/>
    </row>
    <row r="2" spans="1:9" ht="21.75" customHeight="1" x14ac:dyDescent="0.5">
      <c r="B2" s="975"/>
      <c r="C2" s="15" t="s">
        <v>251</v>
      </c>
      <c r="D2" s="87"/>
      <c r="E2" s="15"/>
      <c r="F2" s="87"/>
      <c r="G2" s="90"/>
      <c r="H2" s="15"/>
      <c r="I2" s="87"/>
    </row>
    <row r="3" spans="1:9" ht="21.75" customHeight="1" x14ac:dyDescent="0.45">
      <c r="B3" s="975"/>
      <c r="C3" s="16" t="s">
        <v>252</v>
      </c>
      <c r="D3" s="88"/>
      <c r="E3" s="16"/>
      <c r="F3" s="88"/>
      <c r="G3" s="90"/>
      <c r="H3" s="16"/>
      <c r="I3" s="88"/>
    </row>
    <row r="4" spans="1:9" ht="21.75" customHeight="1" x14ac:dyDescent="0.5">
      <c r="A4" s="1"/>
      <c r="B4" s="975"/>
      <c r="C4" s="11"/>
      <c r="D4" s="86"/>
      <c r="E4" s="14"/>
      <c r="F4" s="86"/>
      <c r="G4" s="338" t="s">
        <v>4</v>
      </c>
      <c r="H4" s="338" t="s">
        <v>5</v>
      </c>
      <c r="I4" s="338" t="s">
        <v>253</v>
      </c>
    </row>
    <row r="5" spans="1:9" ht="21.75" customHeight="1" x14ac:dyDescent="0.5">
      <c r="A5" s="1"/>
      <c r="B5" s="1"/>
      <c r="C5" s="11"/>
      <c r="D5" s="87"/>
      <c r="E5" s="15"/>
      <c r="F5" s="87"/>
      <c r="G5" s="339">
        <v>7.43</v>
      </c>
      <c r="H5" s="339">
        <v>8.6</v>
      </c>
      <c r="I5" s="339">
        <v>6</v>
      </c>
    </row>
    <row r="6" spans="1:9" ht="42.5" thickBot="1" x14ac:dyDescent="0.4">
      <c r="A6" s="2"/>
      <c r="B6" s="346" t="s">
        <v>254</v>
      </c>
      <c r="C6" s="347" t="s">
        <v>12</v>
      </c>
      <c r="D6" s="348" t="s">
        <v>13</v>
      </c>
      <c r="E6" s="347" t="s">
        <v>14</v>
      </c>
      <c r="F6" s="348" t="s">
        <v>15</v>
      </c>
      <c r="G6" s="349" t="s">
        <v>16</v>
      </c>
      <c r="H6" s="347" t="s">
        <v>17</v>
      </c>
      <c r="I6" s="348" t="s">
        <v>18</v>
      </c>
    </row>
    <row r="7" spans="1:9" s="8" customFormat="1" ht="37.5" customHeight="1" thickBot="1" x14ac:dyDescent="0.4">
      <c r="B7" s="219"/>
      <c r="C7" s="344" t="s">
        <v>255</v>
      </c>
      <c r="D7" s="220"/>
      <c r="E7" s="221"/>
      <c r="F7" s="220"/>
      <c r="G7" s="268"/>
      <c r="H7" s="221"/>
      <c r="I7" s="345"/>
    </row>
    <row r="8" spans="1:9" s="8" customFormat="1" ht="15.5" x14ac:dyDescent="0.35">
      <c r="B8" s="350"/>
      <c r="C8" s="351" t="s">
        <v>256</v>
      </c>
      <c r="D8" s="217"/>
      <c r="E8" s="352">
        <f>G8*$G$5</f>
        <v>2786.25</v>
      </c>
      <c r="F8" s="218">
        <v>0.4</v>
      </c>
      <c r="G8" s="353">
        <v>375</v>
      </c>
      <c r="H8" s="354">
        <f>E8/$H$5</f>
        <v>323.98255813953489</v>
      </c>
      <c r="I8" s="355">
        <f>E8/$I$5</f>
        <v>464.375</v>
      </c>
    </row>
    <row r="9" spans="1:9" s="8" customFormat="1" ht="15.5" x14ac:dyDescent="0.35">
      <c r="B9" s="210"/>
      <c r="C9" s="285" t="s">
        <v>257</v>
      </c>
      <c r="D9" s="212"/>
      <c r="E9" s="340">
        <f>G9*$G$5</f>
        <v>2786.25</v>
      </c>
      <c r="F9" s="214">
        <v>0.4</v>
      </c>
      <c r="G9" s="341">
        <v>375</v>
      </c>
      <c r="H9" s="342">
        <f>E9/$H$5</f>
        <v>323.98255813953489</v>
      </c>
      <c r="I9" s="343">
        <f>E9/$I$5</f>
        <v>464.375</v>
      </c>
    </row>
    <row r="10" spans="1:9" s="8" customFormat="1" ht="15.5" x14ac:dyDescent="0.35">
      <c r="B10" s="210"/>
      <c r="C10" s="285" t="s">
        <v>258</v>
      </c>
      <c r="D10" s="212"/>
      <c r="E10" s="340">
        <f>G10*$G$5</f>
        <v>2786.25</v>
      </c>
      <c r="F10" s="214">
        <v>0.4</v>
      </c>
      <c r="G10" s="341">
        <v>375</v>
      </c>
      <c r="H10" s="342">
        <f>E10/$H$5</f>
        <v>323.98255813953489</v>
      </c>
      <c r="I10" s="343">
        <f>E10/$I$5</f>
        <v>464.375</v>
      </c>
    </row>
    <row r="11" spans="1:9" s="8" customFormat="1" ht="16" thickBot="1" x14ac:dyDescent="0.4">
      <c r="A11" s="12"/>
      <c r="B11" s="12"/>
      <c r="C11" s="12"/>
      <c r="D11" s="55"/>
      <c r="F11" s="55"/>
      <c r="G11" s="70"/>
      <c r="I11" s="55"/>
    </row>
    <row r="12" spans="1:9" s="8" customFormat="1" ht="37.5" hidden="1" customHeight="1" x14ac:dyDescent="0.35">
      <c r="B12" s="31"/>
      <c r="C12" s="32" t="s">
        <v>259</v>
      </c>
      <c r="D12" s="56"/>
      <c r="E12" s="33"/>
      <c r="F12" s="56"/>
      <c r="G12" s="92"/>
      <c r="H12" s="33"/>
      <c r="I12" s="56"/>
    </row>
    <row r="13" spans="1:9" s="8" customFormat="1" ht="37.5" hidden="1" customHeight="1" x14ac:dyDescent="0.35">
      <c r="B13" s="44" t="s">
        <v>110</v>
      </c>
      <c r="C13" s="45" t="s">
        <v>142</v>
      </c>
      <c r="D13" s="57"/>
      <c r="E13" s="46"/>
      <c r="F13" s="57"/>
      <c r="G13" s="72"/>
      <c r="H13" s="46"/>
      <c r="I13" s="57"/>
    </row>
    <row r="14" spans="1:9" s="8" customFormat="1" ht="37.5" hidden="1" customHeight="1" x14ac:dyDescent="0.35">
      <c r="B14" s="47" t="s">
        <v>143</v>
      </c>
      <c r="C14" s="48" t="s">
        <v>144</v>
      </c>
      <c r="D14" s="58"/>
      <c r="E14" s="43"/>
      <c r="F14" s="58"/>
      <c r="G14" s="73"/>
      <c r="H14" s="43"/>
      <c r="I14" s="58"/>
    </row>
    <row r="15" spans="1:9" s="8" customFormat="1" ht="37.5" hidden="1" customHeight="1" x14ac:dyDescent="0.35">
      <c r="B15" s="47" t="s">
        <v>260</v>
      </c>
      <c r="C15" s="48" t="s">
        <v>261</v>
      </c>
      <c r="D15" s="58"/>
      <c r="E15" s="43"/>
      <c r="F15" s="58"/>
      <c r="G15" s="73"/>
      <c r="H15" s="43"/>
      <c r="I15" s="58"/>
    </row>
    <row r="16" spans="1:9" s="8" customFormat="1" ht="37.5" hidden="1" customHeight="1" x14ac:dyDescent="0.35">
      <c r="B16" s="47" t="s">
        <v>262</v>
      </c>
      <c r="C16" s="48" t="s">
        <v>263</v>
      </c>
      <c r="D16" s="58"/>
      <c r="E16" s="43"/>
      <c r="F16" s="58"/>
      <c r="G16" s="73"/>
      <c r="H16" s="43"/>
      <c r="I16" s="58"/>
    </row>
    <row r="17" spans="2:9" s="8" customFormat="1" ht="37.5" hidden="1" customHeight="1" thickBot="1" x14ac:dyDescent="0.4">
      <c r="B17" s="49" t="s">
        <v>264</v>
      </c>
      <c r="C17" s="50" t="s">
        <v>265</v>
      </c>
      <c r="D17" s="59"/>
      <c r="E17" s="42"/>
      <c r="F17" s="59"/>
      <c r="G17" s="74"/>
      <c r="H17" s="42"/>
      <c r="I17" s="59"/>
    </row>
    <row r="18" spans="2:9" s="8" customFormat="1" ht="12" hidden="1" customHeight="1" thickBot="1" x14ac:dyDescent="0.4">
      <c r="B18" s="30"/>
      <c r="C18" s="12"/>
      <c r="D18" s="55"/>
      <c r="F18" s="55"/>
      <c r="G18" s="70"/>
      <c r="I18" s="55"/>
    </row>
    <row r="19" spans="2:9" s="8" customFormat="1" ht="37.5" customHeight="1" x14ac:dyDescent="0.35">
      <c r="B19" s="31"/>
      <c r="C19" s="32" t="s">
        <v>266</v>
      </c>
      <c r="D19" s="222"/>
      <c r="E19" s="33"/>
      <c r="F19" s="222"/>
      <c r="G19" s="356"/>
      <c r="H19" s="33"/>
      <c r="I19" s="357"/>
    </row>
    <row r="20" spans="2:9" s="8" customFormat="1" ht="15.5" x14ac:dyDescent="0.35">
      <c r="B20" s="210" t="s">
        <v>267</v>
      </c>
      <c r="C20" s="285" t="s">
        <v>268</v>
      </c>
      <c r="D20" s="212"/>
      <c r="E20" s="340">
        <f>G20*$G$5</f>
        <v>947.32499999999993</v>
      </c>
      <c r="F20" s="214">
        <v>0.4</v>
      </c>
      <c r="G20" s="341">
        <v>127.5</v>
      </c>
      <c r="H20" s="342">
        <f>E20/$H$5</f>
        <v>110.15406976744185</v>
      </c>
      <c r="I20" s="343">
        <f>E20/$I$5</f>
        <v>157.88749999999999</v>
      </c>
    </row>
    <row r="21" spans="2:9" s="8" customFormat="1" ht="15.5" x14ac:dyDescent="0.35">
      <c r="B21" s="210" t="s">
        <v>269</v>
      </c>
      <c r="C21" s="285" t="s">
        <v>270</v>
      </c>
      <c r="D21" s="212"/>
      <c r="E21" s="340">
        <f>G21*$G$5</f>
        <v>947.32499999999993</v>
      </c>
      <c r="F21" s="214">
        <v>0.4</v>
      </c>
      <c r="G21" s="341">
        <v>127.5</v>
      </c>
      <c r="H21" s="342">
        <f>E21/$H$5</f>
        <v>110.15406976744185</v>
      </c>
      <c r="I21" s="343">
        <f>E21/$I$5</f>
        <v>157.88749999999999</v>
      </c>
    </row>
    <row r="22" spans="2:9" s="8" customFormat="1" ht="15.5" x14ac:dyDescent="0.35">
      <c r="B22" s="210" t="s">
        <v>271</v>
      </c>
      <c r="C22" s="285" t="s">
        <v>272</v>
      </c>
      <c r="D22" s="212"/>
      <c r="E22" s="340">
        <f>G22*$G$5</f>
        <v>947.32499999999993</v>
      </c>
      <c r="F22" s="214">
        <v>0.4</v>
      </c>
      <c r="G22" s="341">
        <v>127.5</v>
      </c>
      <c r="H22" s="342">
        <f>E22/$H$5</f>
        <v>110.15406976744185</v>
      </c>
      <c r="I22" s="343">
        <f>E22/$I$5</f>
        <v>157.88749999999999</v>
      </c>
    </row>
    <row r="23" spans="2:9" s="8" customFormat="1" ht="12" customHeight="1" thickBot="1" x14ac:dyDescent="0.4">
      <c r="B23" s="12"/>
      <c r="C23" s="12"/>
      <c r="D23" s="55"/>
      <c r="F23" s="55"/>
      <c r="G23" s="70"/>
      <c r="I23" s="55"/>
    </row>
    <row r="24" spans="2:9" s="8" customFormat="1" ht="37.5" customHeight="1" x14ac:dyDescent="0.35">
      <c r="B24" s="31"/>
      <c r="C24" s="32" t="s">
        <v>273</v>
      </c>
      <c r="D24" s="222"/>
      <c r="E24" s="33"/>
      <c r="F24" s="222"/>
      <c r="G24" s="356"/>
      <c r="H24" s="33"/>
      <c r="I24" s="357"/>
    </row>
    <row r="25" spans="2:9" s="8" customFormat="1" ht="15.5" x14ac:dyDescent="0.35">
      <c r="B25" s="210" t="s">
        <v>274</v>
      </c>
      <c r="C25" s="285" t="s">
        <v>275</v>
      </c>
      <c r="D25" s="212"/>
      <c r="E25" s="340">
        <f>G25*$G$5</f>
        <v>1289.848</v>
      </c>
      <c r="F25" s="214">
        <v>0.4</v>
      </c>
      <c r="G25" s="341">
        <v>173.6</v>
      </c>
      <c r="H25" s="342">
        <f>E25/$H$5</f>
        <v>149.98232558139534</v>
      </c>
      <c r="I25" s="343">
        <f>E25/$I$5</f>
        <v>214.97466666666665</v>
      </c>
    </row>
    <row r="26" spans="2:9" s="8" customFormat="1" ht="15.5" x14ac:dyDescent="0.35">
      <c r="B26" s="210" t="s">
        <v>276</v>
      </c>
      <c r="C26" s="285" t="s">
        <v>277</v>
      </c>
      <c r="D26" s="212"/>
      <c r="E26" s="340">
        <f>G26*$G$5</f>
        <v>1289.848</v>
      </c>
      <c r="F26" s="214">
        <v>0.4</v>
      </c>
      <c r="G26" s="341">
        <v>173.6</v>
      </c>
      <c r="H26" s="342">
        <f>E26/$H$5</f>
        <v>149.98232558139534</v>
      </c>
      <c r="I26" s="343">
        <f>E26/$I$5</f>
        <v>214.97466666666665</v>
      </c>
    </row>
    <row r="27" spans="2:9" s="8" customFormat="1" ht="15.5" x14ac:dyDescent="0.35">
      <c r="B27" s="210" t="s">
        <v>278</v>
      </c>
      <c r="C27" s="285" t="s">
        <v>279</v>
      </c>
      <c r="D27" s="212"/>
      <c r="E27" s="340">
        <f>G27*$G$5</f>
        <v>1289.848</v>
      </c>
      <c r="F27" s="214">
        <v>0.4</v>
      </c>
      <c r="G27" s="341">
        <v>173.6</v>
      </c>
      <c r="H27" s="342">
        <f>E27/$H$5</f>
        <v>149.98232558139534</v>
      </c>
      <c r="I27" s="343">
        <f>E27/$I$5</f>
        <v>214.97466666666665</v>
      </c>
    </row>
    <row r="28" spans="2:9" s="8" customFormat="1" ht="13.25" customHeight="1" thickBot="1" x14ac:dyDescent="0.4">
      <c r="B28" s="12"/>
      <c r="C28" s="12"/>
      <c r="D28" s="55"/>
      <c r="F28" s="55"/>
      <c r="G28" s="70"/>
      <c r="I28" s="55"/>
    </row>
    <row r="29" spans="2:9" s="8" customFormat="1" ht="37.5" customHeight="1" x14ac:dyDescent="0.35">
      <c r="B29" s="31"/>
      <c r="C29" s="32" t="s">
        <v>116</v>
      </c>
      <c r="D29" s="222"/>
      <c r="E29" s="33"/>
      <c r="F29" s="222"/>
      <c r="G29" s="356"/>
      <c r="H29" s="33"/>
      <c r="I29" s="357"/>
    </row>
    <row r="30" spans="2:9" s="8" customFormat="1" ht="15.5" x14ac:dyDescent="0.35">
      <c r="B30" s="210" t="s">
        <v>280</v>
      </c>
      <c r="C30" s="285" t="s">
        <v>281</v>
      </c>
      <c r="D30" s="212"/>
      <c r="E30" s="340">
        <f t="shared" ref="E30:E35" si="0">G30*$G$5</f>
        <v>4098.8833333333332</v>
      </c>
      <c r="F30" s="214">
        <v>0.4</v>
      </c>
      <c r="G30" s="341">
        <v>551.66666666666663</v>
      </c>
      <c r="H30" s="342">
        <f t="shared" ref="H30:H35" si="1">E30/$H$5</f>
        <v>476.61434108527135</v>
      </c>
      <c r="I30" s="343">
        <f t="shared" ref="I30:I35" si="2">E30/$I$5</f>
        <v>683.14722222222224</v>
      </c>
    </row>
    <row r="31" spans="2:9" s="8" customFormat="1" ht="15.5" x14ac:dyDescent="0.35">
      <c r="B31" s="210" t="s">
        <v>282</v>
      </c>
      <c r="C31" s="285" t="s">
        <v>283</v>
      </c>
      <c r="D31" s="212"/>
      <c r="E31" s="340">
        <f t="shared" si="0"/>
        <v>4098.8833333333332</v>
      </c>
      <c r="F31" s="214">
        <v>0.4</v>
      </c>
      <c r="G31" s="341">
        <v>551.66666666666663</v>
      </c>
      <c r="H31" s="342">
        <f t="shared" si="1"/>
        <v>476.61434108527135</v>
      </c>
      <c r="I31" s="343">
        <f t="shared" si="2"/>
        <v>683.14722222222224</v>
      </c>
    </row>
    <row r="32" spans="2:9" s="8" customFormat="1" ht="15.5" x14ac:dyDescent="0.35">
      <c r="B32" s="210" t="s">
        <v>284</v>
      </c>
      <c r="C32" s="285" t="s">
        <v>285</v>
      </c>
      <c r="D32" s="212"/>
      <c r="E32" s="340">
        <f t="shared" si="0"/>
        <v>4098.8833333333332</v>
      </c>
      <c r="F32" s="214">
        <v>0.4</v>
      </c>
      <c r="G32" s="341">
        <v>551.66666666666663</v>
      </c>
      <c r="H32" s="342">
        <f t="shared" si="1"/>
        <v>476.61434108527135</v>
      </c>
      <c r="I32" s="343">
        <f t="shared" si="2"/>
        <v>683.14722222222224</v>
      </c>
    </row>
    <row r="33" spans="2:14" s="8" customFormat="1" ht="15.5" x14ac:dyDescent="0.35">
      <c r="B33" s="210" t="s">
        <v>117</v>
      </c>
      <c r="C33" s="285" t="s">
        <v>118</v>
      </c>
      <c r="D33" s="212"/>
      <c r="E33" s="340">
        <f t="shared" si="0"/>
        <v>7417.6166666666668</v>
      </c>
      <c r="F33" s="214">
        <v>0.4</v>
      </c>
      <c r="G33" s="341">
        <v>998.33333333333337</v>
      </c>
      <c r="H33" s="342">
        <f t="shared" si="1"/>
        <v>862.51356589147292</v>
      </c>
      <c r="I33" s="343">
        <f t="shared" si="2"/>
        <v>1236.2694444444444</v>
      </c>
    </row>
    <row r="34" spans="2:14" s="8" customFormat="1" ht="15.5" x14ac:dyDescent="0.35">
      <c r="B34" s="210" t="s">
        <v>119</v>
      </c>
      <c r="C34" s="285" t="s">
        <v>120</v>
      </c>
      <c r="D34" s="212"/>
      <c r="E34" s="340">
        <f t="shared" si="0"/>
        <v>7417.6166666666668</v>
      </c>
      <c r="F34" s="214">
        <v>0.4</v>
      </c>
      <c r="G34" s="341">
        <v>998.33333333333337</v>
      </c>
      <c r="H34" s="342">
        <f t="shared" si="1"/>
        <v>862.51356589147292</v>
      </c>
      <c r="I34" s="343">
        <f t="shared" si="2"/>
        <v>1236.2694444444444</v>
      </c>
    </row>
    <row r="35" spans="2:14" s="8" customFormat="1" ht="15.5" x14ac:dyDescent="0.35">
      <c r="B35" s="210" t="s">
        <v>121</v>
      </c>
      <c r="C35" s="285" t="s">
        <v>122</v>
      </c>
      <c r="D35" s="212"/>
      <c r="E35" s="340">
        <f t="shared" si="0"/>
        <v>7417.6166666666668</v>
      </c>
      <c r="F35" s="214">
        <v>0.4</v>
      </c>
      <c r="G35" s="341">
        <v>998.33333333333337</v>
      </c>
      <c r="H35" s="342">
        <f t="shared" si="1"/>
        <v>862.51356589147292</v>
      </c>
      <c r="I35" s="343">
        <f t="shared" si="2"/>
        <v>1236.2694444444444</v>
      </c>
    </row>
    <row r="36" spans="2:14" s="8" customFormat="1" ht="13.25" customHeight="1" thickBot="1" x14ac:dyDescent="0.4">
      <c r="B36" s="12"/>
      <c r="C36" s="12"/>
      <c r="D36" s="55"/>
      <c r="F36" s="55"/>
      <c r="G36" s="70"/>
      <c r="I36" s="55"/>
    </row>
    <row r="37" spans="2:14" s="8" customFormat="1" ht="37.5" customHeight="1" x14ac:dyDescent="0.35">
      <c r="B37" s="31"/>
      <c r="C37" s="32" t="s">
        <v>123</v>
      </c>
      <c r="D37" s="56"/>
      <c r="E37" s="33"/>
      <c r="F37" s="56"/>
      <c r="G37" s="92"/>
      <c r="H37" s="31"/>
      <c r="I37" s="56"/>
    </row>
    <row r="38" spans="2:14" s="8" customFormat="1" ht="37.5" customHeight="1" x14ac:dyDescent="0.35">
      <c r="B38" s="36" t="s">
        <v>286</v>
      </c>
      <c r="C38" s="35" t="s">
        <v>287</v>
      </c>
      <c r="D38" s="60"/>
      <c r="E38" s="101">
        <f>G38*$G$5</f>
        <v>371.5</v>
      </c>
      <c r="F38" s="118">
        <v>0.4</v>
      </c>
      <c r="G38" s="75">
        <v>50</v>
      </c>
      <c r="H38" s="104">
        <f>E38/$H$5</f>
        <v>43.197674418604656</v>
      </c>
      <c r="I38" s="109">
        <f>E38/$I$5</f>
        <v>61.916666666666664</v>
      </c>
    </row>
    <row r="39" spans="2:14" s="8" customFormat="1" ht="37.5" customHeight="1" x14ac:dyDescent="0.35">
      <c r="B39" s="37" t="s">
        <v>288</v>
      </c>
      <c r="C39" s="34" t="s">
        <v>289</v>
      </c>
      <c r="D39" s="53"/>
      <c r="E39" s="101">
        <f>G39*$G$5</f>
        <v>334.34999999999997</v>
      </c>
      <c r="F39" s="118">
        <v>0.4</v>
      </c>
      <c r="G39" s="95">
        <v>45</v>
      </c>
      <c r="H39" s="104">
        <f>E39/$H$5</f>
        <v>38.877906976744185</v>
      </c>
      <c r="I39" s="109">
        <f>E39/$I$5</f>
        <v>55.724999999999994</v>
      </c>
    </row>
    <row r="40" spans="2:14" s="8" customFormat="1" ht="37.5" customHeight="1" x14ac:dyDescent="0.35">
      <c r="B40" s="37" t="s">
        <v>124</v>
      </c>
      <c r="C40" s="34" t="s">
        <v>125</v>
      </c>
      <c r="D40" s="53"/>
      <c r="E40" s="101">
        <f>G40*$G$5</f>
        <v>383.88333333333333</v>
      </c>
      <c r="F40" s="118">
        <v>0.4</v>
      </c>
      <c r="G40" s="95">
        <v>51.666666666666664</v>
      </c>
      <c r="H40" s="104">
        <f>E40/$H$5</f>
        <v>44.63759689922481</v>
      </c>
      <c r="I40" s="109">
        <f>E40/$I$5</f>
        <v>63.980555555555554</v>
      </c>
    </row>
    <row r="41" spans="2:14" s="8" customFormat="1" ht="37.5" customHeight="1" x14ac:dyDescent="0.35">
      <c r="B41" s="37" t="s">
        <v>290</v>
      </c>
      <c r="C41" s="34" t="s">
        <v>291</v>
      </c>
      <c r="D41" s="53"/>
      <c r="E41" s="101">
        <f>G41*$G$5</f>
        <v>371.5</v>
      </c>
      <c r="F41" s="118">
        <v>0.4</v>
      </c>
      <c r="G41" s="95">
        <v>50</v>
      </c>
      <c r="H41" s="104">
        <f>E41/$H$5</f>
        <v>43.197674418604656</v>
      </c>
      <c r="I41" s="109">
        <f>E41/$I$5</f>
        <v>61.916666666666664</v>
      </c>
    </row>
    <row r="42" spans="2:14" s="8" customFormat="1" ht="37.5" customHeight="1" x14ac:dyDescent="0.35">
      <c r="B42" s="37" t="s">
        <v>127</v>
      </c>
      <c r="C42" s="34" t="s">
        <v>128</v>
      </c>
      <c r="D42" s="53"/>
      <c r="E42" s="101">
        <f>G42*$G$5</f>
        <v>412.36500000000001</v>
      </c>
      <c r="F42" s="118">
        <v>0.4</v>
      </c>
      <c r="G42" s="96">
        <v>55.5</v>
      </c>
      <c r="H42" s="104">
        <f>E42/$H$5</f>
        <v>47.949418604651164</v>
      </c>
      <c r="I42" s="109">
        <f>E42/$I$5</f>
        <v>68.727500000000006</v>
      </c>
    </row>
    <row r="43" spans="2:14" s="8" customFormat="1" ht="7.5" customHeight="1" x14ac:dyDescent="0.35">
      <c r="B43" s="106"/>
      <c r="C43" s="22"/>
      <c r="D43" s="61"/>
      <c r="E43" s="22"/>
      <c r="F43" s="61"/>
      <c r="G43" s="68"/>
      <c r="H43" s="106"/>
      <c r="I43" s="61"/>
    </row>
    <row r="44" spans="2:14" s="8" customFormat="1" ht="37.5" customHeight="1" x14ac:dyDescent="0.35">
      <c r="B44" s="37" t="s">
        <v>292</v>
      </c>
      <c r="C44" s="34" t="s">
        <v>293</v>
      </c>
      <c r="D44" s="53"/>
      <c r="E44" s="101">
        <f t="shared" ref="E44:E54" si="3">G44*$G$5</f>
        <v>434.65499999999997</v>
      </c>
      <c r="F44" s="118">
        <v>0.4</v>
      </c>
      <c r="G44" s="68">
        <v>58.5</v>
      </c>
      <c r="H44" s="104">
        <f t="shared" ref="H44:H54" si="4">E44/$H$5</f>
        <v>50.541279069767441</v>
      </c>
      <c r="I44" s="109">
        <f t="shared" ref="I44:I54" si="5">E44/$I$5</f>
        <v>72.442499999999995</v>
      </c>
    </row>
    <row r="45" spans="2:14" s="8" customFormat="1" ht="37.5" customHeight="1" x14ac:dyDescent="0.35">
      <c r="B45" s="37" t="s">
        <v>294</v>
      </c>
      <c r="C45" s="34" t="s">
        <v>295</v>
      </c>
      <c r="D45" s="53"/>
      <c r="E45" s="101">
        <f t="shared" si="3"/>
        <v>309.58333333333331</v>
      </c>
      <c r="F45" s="118">
        <v>0.4</v>
      </c>
      <c r="G45" s="68">
        <v>41.666666666666664</v>
      </c>
      <c r="H45" s="104">
        <f t="shared" si="4"/>
        <v>35.998062015503876</v>
      </c>
      <c r="I45" s="109">
        <f t="shared" si="5"/>
        <v>51.597222222222221</v>
      </c>
    </row>
    <row r="46" spans="2:14" s="8" customFormat="1" ht="37.5" customHeight="1" x14ac:dyDescent="0.35">
      <c r="B46" s="37" t="s">
        <v>296</v>
      </c>
      <c r="C46" s="34" t="s">
        <v>297</v>
      </c>
      <c r="D46" s="53"/>
      <c r="E46" s="101">
        <f t="shared" si="3"/>
        <v>943.61</v>
      </c>
      <c r="F46" s="118">
        <v>0.22</v>
      </c>
      <c r="G46" s="68">
        <v>127</v>
      </c>
      <c r="H46" s="104">
        <f t="shared" si="4"/>
        <v>109.72209302325582</v>
      </c>
      <c r="I46" s="109">
        <f t="shared" si="5"/>
        <v>157.26833333333335</v>
      </c>
      <c r="N46" s="153"/>
    </row>
    <row r="47" spans="2:14" s="8" customFormat="1" ht="37.5" customHeight="1" x14ac:dyDescent="0.35">
      <c r="B47" s="37" t="s">
        <v>298</v>
      </c>
      <c r="C47" s="34" t="s">
        <v>299</v>
      </c>
      <c r="D47" s="53"/>
      <c r="E47" s="101">
        <f t="shared" si="3"/>
        <v>374.39377814999915</v>
      </c>
      <c r="F47" s="118">
        <v>0.22</v>
      </c>
      <c r="G47" s="68">
        <v>50.389472160161397</v>
      </c>
      <c r="H47" s="104">
        <f t="shared" si="4"/>
        <v>43.5341602499999</v>
      </c>
      <c r="I47" s="109">
        <f t="shared" si="5"/>
        <v>62.398963024999858</v>
      </c>
      <c r="N47" s="153"/>
    </row>
    <row r="48" spans="2:14" s="8" customFormat="1" ht="37.5" customHeight="1" x14ac:dyDescent="0.35">
      <c r="B48" s="37" t="s">
        <v>300</v>
      </c>
      <c r="C48" s="34" t="s">
        <v>301</v>
      </c>
      <c r="D48" s="53"/>
      <c r="E48" s="101">
        <f t="shared" si="3"/>
        <v>427.87860360000008</v>
      </c>
      <c r="F48" s="118">
        <v>0.22</v>
      </c>
      <c r="G48" s="68">
        <v>57.587968183041738</v>
      </c>
      <c r="H48" s="104">
        <f t="shared" si="4"/>
        <v>49.753326000000008</v>
      </c>
      <c r="I48" s="109">
        <f t="shared" si="5"/>
        <v>71.313100600000013</v>
      </c>
      <c r="N48" s="153"/>
    </row>
    <row r="49" spans="2:14" s="8" customFormat="1" ht="37.5" customHeight="1" x14ac:dyDescent="0.35">
      <c r="B49" s="37" t="s">
        <v>130</v>
      </c>
      <c r="C49" s="112" t="s">
        <v>131</v>
      </c>
      <c r="D49" s="113"/>
      <c r="E49" s="114">
        <f t="shared" si="3"/>
        <v>309.58333333333331</v>
      </c>
      <c r="F49" s="118">
        <v>0.4</v>
      </c>
      <c r="G49" s="68">
        <v>41.666666666666664</v>
      </c>
      <c r="H49" s="104">
        <f t="shared" si="4"/>
        <v>35.998062015503876</v>
      </c>
      <c r="I49" s="109">
        <f t="shared" si="5"/>
        <v>51.597222222222221</v>
      </c>
      <c r="N49" s="153"/>
    </row>
    <row r="50" spans="2:14" s="8" customFormat="1" ht="37.5" customHeight="1" x14ac:dyDescent="0.35">
      <c r="B50" s="37" t="s">
        <v>132</v>
      </c>
      <c r="C50" s="112" t="s">
        <v>133</v>
      </c>
      <c r="D50" s="113"/>
      <c r="E50" s="114">
        <f t="shared" si="3"/>
        <v>477.91279515000008</v>
      </c>
      <c r="F50" s="118">
        <v>0.22</v>
      </c>
      <c r="G50" s="68">
        <v>64.322045107671613</v>
      </c>
      <c r="H50" s="104">
        <f t="shared" si="4"/>
        <v>55.571255250000014</v>
      </c>
      <c r="I50" s="109">
        <f t="shared" si="5"/>
        <v>79.652132525000013</v>
      </c>
      <c r="N50" s="153"/>
    </row>
    <row r="51" spans="2:14" s="8" customFormat="1" ht="37.5" customHeight="1" x14ac:dyDescent="0.35">
      <c r="B51" s="37" t="s">
        <v>134</v>
      </c>
      <c r="C51" s="112" t="s">
        <v>135</v>
      </c>
      <c r="D51" s="113"/>
      <c r="E51" s="114">
        <f t="shared" si="3"/>
        <v>817.80023430000017</v>
      </c>
      <c r="F51" s="118">
        <v>0.22</v>
      </c>
      <c r="G51" s="68">
        <v>110.06732628532977</v>
      </c>
      <c r="H51" s="104">
        <f t="shared" si="4"/>
        <v>95.093050500000018</v>
      </c>
      <c r="I51" s="109">
        <f t="shared" si="5"/>
        <v>136.30003905000004</v>
      </c>
      <c r="N51" s="153"/>
    </row>
    <row r="52" spans="2:14" s="8" customFormat="1" ht="37.5" customHeight="1" x14ac:dyDescent="0.35">
      <c r="B52" s="37" t="s">
        <v>136</v>
      </c>
      <c r="C52" s="112" t="s">
        <v>137</v>
      </c>
      <c r="D52" s="113"/>
      <c r="E52" s="114">
        <f t="shared" si="3"/>
        <v>162.17979330000003</v>
      </c>
      <c r="F52" s="118">
        <v>0.4</v>
      </c>
      <c r="G52" s="68">
        <v>21.827697617765818</v>
      </c>
      <c r="H52" s="104">
        <f t="shared" si="4"/>
        <v>18.858115500000004</v>
      </c>
      <c r="I52" s="109">
        <f t="shared" si="5"/>
        <v>27.029965550000004</v>
      </c>
      <c r="N52" s="153"/>
    </row>
    <row r="53" spans="2:14" s="8" customFormat="1" ht="37.5" customHeight="1" x14ac:dyDescent="0.35">
      <c r="B53" s="37" t="s">
        <v>138</v>
      </c>
      <c r="C53" s="112" t="s">
        <v>139</v>
      </c>
      <c r="D53" s="113"/>
      <c r="E53" s="114">
        <f t="shared" si="3"/>
        <v>162.17979330000003</v>
      </c>
      <c r="F53" s="118">
        <v>0.4</v>
      </c>
      <c r="G53" s="68">
        <v>21.827697617765818</v>
      </c>
      <c r="H53" s="104">
        <f t="shared" si="4"/>
        <v>18.858115500000004</v>
      </c>
      <c r="I53" s="109">
        <f t="shared" si="5"/>
        <v>27.029965550000004</v>
      </c>
      <c r="N53" s="153"/>
    </row>
    <row r="54" spans="2:14" s="8" customFormat="1" ht="37.5" customHeight="1" x14ac:dyDescent="0.35">
      <c r="B54" s="37" t="s">
        <v>140</v>
      </c>
      <c r="C54" s="34" t="s">
        <v>141</v>
      </c>
      <c r="D54" s="53"/>
      <c r="E54" s="101">
        <f t="shared" si="3"/>
        <v>162.17979330000003</v>
      </c>
      <c r="F54" s="118">
        <v>0.4</v>
      </c>
      <c r="G54" s="68">
        <v>21.827697617765818</v>
      </c>
      <c r="H54" s="104">
        <f t="shared" si="4"/>
        <v>18.858115500000004</v>
      </c>
      <c r="I54" s="109">
        <f t="shared" si="5"/>
        <v>27.029965550000004</v>
      </c>
      <c r="N54" s="153"/>
    </row>
    <row r="55" spans="2:14" s="8" customFormat="1" ht="7.5" customHeight="1" x14ac:dyDescent="0.35">
      <c r="B55" s="106"/>
      <c r="C55" s="22"/>
      <c r="D55" s="61"/>
      <c r="E55" s="22"/>
      <c r="F55" s="61"/>
      <c r="G55" s="68">
        <v>0</v>
      </c>
      <c r="H55" s="106"/>
      <c r="I55" s="61"/>
      <c r="N55" s="153"/>
    </row>
    <row r="56" spans="2:14" s="8" customFormat="1" ht="37.5" customHeight="1" x14ac:dyDescent="0.35">
      <c r="B56" s="37" t="s">
        <v>302</v>
      </c>
      <c r="C56" s="34" t="s">
        <v>303</v>
      </c>
      <c r="D56" s="53"/>
      <c r="E56" s="101">
        <f>G56*$G$5</f>
        <v>235.28333333333333</v>
      </c>
      <c r="F56" s="118">
        <v>0.4</v>
      </c>
      <c r="G56" s="68">
        <v>31.666666666666668</v>
      </c>
      <c r="H56" s="104">
        <f>E56/$H$5</f>
        <v>27.358527131782946</v>
      </c>
      <c r="I56" s="109">
        <f>E56/$I$5</f>
        <v>39.213888888888889</v>
      </c>
      <c r="N56" s="153"/>
    </row>
    <row r="57" spans="2:14" s="8" customFormat="1" ht="7.5" customHeight="1" x14ac:dyDescent="0.35">
      <c r="B57" s="106"/>
      <c r="C57" s="22"/>
      <c r="D57" s="61"/>
      <c r="E57" s="22"/>
      <c r="F57" s="61"/>
      <c r="G57" s="68">
        <v>0</v>
      </c>
      <c r="H57" s="106"/>
      <c r="I57" s="61"/>
      <c r="N57" s="153"/>
    </row>
    <row r="58" spans="2:14" s="8" customFormat="1" ht="37.5" customHeight="1" x14ac:dyDescent="0.35">
      <c r="B58" s="37" t="s">
        <v>190</v>
      </c>
      <c r="C58" s="19" t="s">
        <v>304</v>
      </c>
      <c r="D58" s="53"/>
      <c r="E58" s="101">
        <f t="shared" ref="E58:E66" si="6">G58*$G$5</f>
        <v>433.41666666666669</v>
      </c>
      <c r="F58" s="118">
        <v>0.4</v>
      </c>
      <c r="G58" s="68">
        <v>58.333333333333336</v>
      </c>
      <c r="H58" s="104">
        <f t="shared" ref="H58:H66" si="7">E58/$H$5</f>
        <v>50.397286821705428</v>
      </c>
      <c r="I58" s="109">
        <f t="shared" ref="I58:I66" si="8">E58/$I$5</f>
        <v>72.236111111111114</v>
      </c>
      <c r="N58" s="153"/>
    </row>
    <row r="59" spans="2:14" s="8" customFormat="1" ht="37.5" customHeight="1" x14ac:dyDescent="0.35">
      <c r="B59" s="37" t="s">
        <v>175</v>
      </c>
      <c r="C59" s="19" t="s">
        <v>305</v>
      </c>
      <c r="D59" s="53"/>
      <c r="E59" s="101">
        <f t="shared" si="6"/>
        <v>2235.467815</v>
      </c>
      <c r="F59" s="118">
        <v>0.1</v>
      </c>
      <c r="G59" s="68">
        <v>300.87049999999999</v>
      </c>
      <c r="H59" s="104">
        <f t="shared" si="7"/>
        <v>259.93811802325581</v>
      </c>
      <c r="I59" s="109">
        <f t="shared" si="8"/>
        <v>372.57796916666666</v>
      </c>
      <c r="N59" s="153"/>
    </row>
    <row r="60" spans="2:14" s="8" customFormat="1" ht="37.5" customHeight="1" x14ac:dyDescent="0.35">
      <c r="B60" s="37" t="s">
        <v>177</v>
      </c>
      <c r="C60" s="19" t="s">
        <v>306</v>
      </c>
      <c r="D60" s="53"/>
      <c r="E60" s="101">
        <f t="shared" si="6"/>
        <v>2212.011305</v>
      </c>
      <c r="F60" s="118">
        <v>0.1</v>
      </c>
      <c r="G60" s="68">
        <v>297.71350000000001</v>
      </c>
      <c r="H60" s="104">
        <f t="shared" si="7"/>
        <v>257.21061686046511</v>
      </c>
      <c r="I60" s="109">
        <f t="shared" si="8"/>
        <v>368.66855083333331</v>
      </c>
      <c r="N60" s="153"/>
    </row>
    <row r="61" spans="2:14" s="8" customFormat="1" ht="37.5" customHeight="1" x14ac:dyDescent="0.35">
      <c r="B61" s="37" t="s">
        <v>179</v>
      </c>
      <c r="C61" s="19" t="s">
        <v>307</v>
      </c>
      <c r="D61" s="53"/>
      <c r="E61" s="101">
        <f t="shared" si="6"/>
        <v>2248.3923</v>
      </c>
      <c r="F61" s="118">
        <v>0.1</v>
      </c>
      <c r="G61" s="68">
        <v>302.61</v>
      </c>
      <c r="H61" s="104">
        <f t="shared" si="7"/>
        <v>261.44096511627907</v>
      </c>
      <c r="I61" s="109">
        <f t="shared" si="8"/>
        <v>374.73205000000002</v>
      </c>
      <c r="N61" s="153"/>
    </row>
    <row r="62" spans="2:14" s="8" customFormat="1" ht="37.5" customHeight="1" x14ac:dyDescent="0.35">
      <c r="B62" s="37" t="s">
        <v>182</v>
      </c>
      <c r="C62" s="19" t="s">
        <v>308</v>
      </c>
      <c r="D62" s="53"/>
      <c r="E62" s="101">
        <f t="shared" si="6"/>
        <v>2235.467815</v>
      </c>
      <c r="F62" s="118">
        <v>0.1</v>
      </c>
      <c r="G62" s="68">
        <v>300.87049999999999</v>
      </c>
      <c r="H62" s="104">
        <f t="shared" si="7"/>
        <v>259.93811802325581</v>
      </c>
      <c r="I62" s="109">
        <f t="shared" si="8"/>
        <v>372.57796916666666</v>
      </c>
      <c r="N62" s="153"/>
    </row>
    <row r="63" spans="2:14" s="8" customFormat="1" ht="37.5" customHeight="1" x14ac:dyDescent="0.35">
      <c r="B63" s="37" t="s">
        <v>184</v>
      </c>
      <c r="C63" s="19" t="s">
        <v>309</v>
      </c>
      <c r="D63" s="53"/>
      <c r="E63" s="101">
        <f t="shared" si="6"/>
        <v>2212.011305</v>
      </c>
      <c r="F63" s="118">
        <v>0.1</v>
      </c>
      <c r="G63" s="68">
        <v>297.71350000000001</v>
      </c>
      <c r="H63" s="104">
        <f t="shared" si="7"/>
        <v>257.21061686046511</v>
      </c>
      <c r="I63" s="109">
        <f t="shared" si="8"/>
        <v>368.66855083333331</v>
      </c>
      <c r="N63" s="153"/>
    </row>
    <row r="64" spans="2:14" s="8" customFormat="1" ht="37.5" customHeight="1" x14ac:dyDescent="0.35">
      <c r="B64" s="37" t="s">
        <v>187</v>
      </c>
      <c r="C64" s="19" t="s">
        <v>310</v>
      </c>
      <c r="D64" s="53"/>
      <c r="E64" s="101">
        <f t="shared" si="6"/>
        <v>2248.3923</v>
      </c>
      <c r="F64" s="118">
        <v>0.1</v>
      </c>
      <c r="G64" s="68">
        <v>302.61</v>
      </c>
      <c r="H64" s="104">
        <f t="shared" si="7"/>
        <v>261.44096511627907</v>
      </c>
      <c r="I64" s="109">
        <f t="shared" si="8"/>
        <v>374.73205000000002</v>
      </c>
      <c r="N64" s="153"/>
    </row>
    <row r="65" spans="2:14" s="8" customFormat="1" ht="37.5" customHeight="1" x14ac:dyDescent="0.35">
      <c r="B65" s="37" t="s">
        <v>311</v>
      </c>
      <c r="C65" s="19" t="s">
        <v>312</v>
      </c>
      <c r="D65" s="53"/>
      <c r="E65" s="101">
        <f t="shared" si="6"/>
        <v>2235.4938200000001</v>
      </c>
      <c r="F65" s="118">
        <v>0.1</v>
      </c>
      <c r="G65" s="68">
        <v>300.87400000000002</v>
      </c>
      <c r="H65" s="104">
        <f t="shared" si="7"/>
        <v>259.94114186046517</v>
      </c>
      <c r="I65" s="109">
        <f t="shared" si="8"/>
        <v>372.58230333333336</v>
      </c>
      <c r="N65" s="153"/>
    </row>
    <row r="66" spans="2:14" s="8" customFormat="1" ht="37.5" customHeight="1" x14ac:dyDescent="0.35">
      <c r="B66" s="37" t="s">
        <v>313</v>
      </c>
      <c r="C66" s="19" t="s">
        <v>314</v>
      </c>
      <c r="D66" s="53"/>
      <c r="E66" s="101">
        <f t="shared" si="6"/>
        <v>2212.011305</v>
      </c>
      <c r="F66" s="118">
        <v>0.1</v>
      </c>
      <c r="G66" s="68">
        <v>297.71350000000001</v>
      </c>
      <c r="H66" s="104">
        <f t="shared" si="7"/>
        <v>257.21061686046511</v>
      </c>
      <c r="I66" s="109">
        <f t="shared" si="8"/>
        <v>368.66855083333331</v>
      </c>
      <c r="N66" s="153"/>
    </row>
    <row r="67" spans="2:14" s="8" customFormat="1" ht="7.5" customHeight="1" x14ac:dyDescent="0.35">
      <c r="B67" s="106"/>
      <c r="C67" s="22"/>
      <c r="D67" s="61"/>
      <c r="E67" s="22"/>
      <c r="F67" s="61"/>
      <c r="G67" s="68"/>
      <c r="H67" s="106"/>
      <c r="I67" s="61"/>
      <c r="N67" s="153"/>
    </row>
    <row r="68" spans="2:14" s="8" customFormat="1" ht="37.5" customHeight="1" x14ac:dyDescent="0.35">
      <c r="B68" s="37" t="s">
        <v>315</v>
      </c>
      <c r="C68" s="34" t="s">
        <v>316</v>
      </c>
      <c r="D68" s="53"/>
      <c r="E68" s="101">
        <f>G68*$G$5</f>
        <v>842.06666666666661</v>
      </c>
      <c r="F68" s="118">
        <v>0.4</v>
      </c>
      <c r="G68" s="68">
        <v>113.33333333333333</v>
      </c>
      <c r="H68" s="104">
        <f>E68/$H$5</f>
        <v>97.914728682170534</v>
      </c>
      <c r="I68" s="109">
        <f>E68/$I$5</f>
        <v>140.34444444444443</v>
      </c>
      <c r="N68" s="153"/>
    </row>
    <row r="69" spans="2:14" s="8" customFormat="1" ht="38.15" customHeight="1" x14ac:dyDescent="0.35">
      <c r="B69" s="37" t="s">
        <v>317</v>
      </c>
      <c r="C69" s="34" t="s">
        <v>318</v>
      </c>
      <c r="D69" s="53"/>
      <c r="E69" s="101">
        <f>G69*$G$5</f>
        <v>1126.8833333333332</v>
      </c>
      <c r="F69" s="118">
        <v>0.4</v>
      </c>
      <c r="G69" s="68">
        <v>151.66666666666666</v>
      </c>
      <c r="H69" s="104">
        <f>E69/$H$5</f>
        <v>131.0329457364341</v>
      </c>
      <c r="I69" s="109">
        <f>E69/$I$5</f>
        <v>187.81388888888887</v>
      </c>
      <c r="N69" s="153"/>
    </row>
    <row r="70" spans="2:14" s="8" customFormat="1" ht="9" customHeight="1" x14ac:dyDescent="0.35">
      <c r="B70" s="106"/>
      <c r="C70" s="22"/>
      <c r="D70" s="61"/>
      <c r="E70" s="22"/>
      <c r="F70" s="61"/>
      <c r="G70" s="68"/>
      <c r="H70" s="106"/>
      <c r="I70" s="61"/>
      <c r="N70" s="153"/>
    </row>
    <row r="71" spans="2:14" s="8" customFormat="1" ht="37.25" customHeight="1" x14ac:dyDescent="0.35">
      <c r="B71" s="37" t="s">
        <v>319</v>
      </c>
      <c r="C71" s="34" t="s">
        <v>320</v>
      </c>
      <c r="D71" s="53"/>
      <c r="E71" s="101">
        <f>G71*$G$5</f>
        <v>421.0333333333333</v>
      </c>
      <c r="F71" s="118">
        <v>0.4</v>
      </c>
      <c r="G71" s="68">
        <v>56.666666666666664</v>
      </c>
      <c r="H71" s="104">
        <f>E71/$H$5</f>
        <v>48.957364341085267</v>
      </c>
      <c r="I71" s="109">
        <f>E71/$I$5</f>
        <v>70.172222222222217</v>
      </c>
      <c r="N71" s="153"/>
    </row>
    <row r="72" spans="2:14" s="8" customFormat="1" ht="38.15" customHeight="1" x14ac:dyDescent="0.35">
      <c r="B72" s="37" t="s">
        <v>321</v>
      </c>
      <c r="C72" s="34" t="s">
        <v>322</v>
      </c>
      <c r="D72" s="53"/>
      <c r="E72" s="101">
        <f>G72*$G$5</f>
        <v>594.4</v>
      </c>
      <c r="F72" s="118">
        <v>0.4</v>
      </c>
      <c r="G72" s="68">
        <v>80</v>
      </c>
      <c r="H72" s="104">
        <f>E72/$H$5</f>
        <v>69.116279069767444</v>
      </c>
      <c r="I72" s="109">
        <f>E72/$I$5</f>
        <v>99.066666666666663</v>
      </c>
      <c r="N72" s="153"/>
    </row>
    <row r="73" spans="2:14" s="8" customFormat="1" ht="37.5" customHeight="1" x14ac:dyDescent="0.35">
      <c r="B73" s="79" t="s">
        <v>323</v>
      </c>
      <c r="C73" s="80" t="s">
        <v>324</v>
      </c>
      <c r="D73" s="89"/>
      <c r="E73" s="101">
        <f>G73*$G$5</f>
        <v>371.5</v>
      </c>
      <c r="F73" s="118">
        <v>0.4</v>
      </c>
      <c r="G73" s="68">
        <v>50</v>
      </c>
      <c r="H73" s="104">
        <f>E73/$H$5</f>
        <v>43.197674418604656</v>
      </c>
      <c r="I73" s="109">
        <f>E73/$I$5</f>
        <v>61.916666666666664</v>
      </c>
      <c r="N73" s="153"/>
    </row>
    <row r="74" spans="2:14" s="8" customFormat="1" ht="37.5" customHeight="1" x14ac:dyDescent="0.35">
      <c r="B74" s="79" t="s">
        <v>325</v>
      </c>
      <c r="C74" s="80" t="s">
        <v>326</v>
      </c>
      <c r="D74" s="89"/>
      <c r="E74" s="115">
        <f>G74*$G$5</f>
        <v>408.65</v>
      </c>
      <c r="F74" s="118">
        <v>0.4</v>
      </c>
      <c r="G74" s="68">
        <v>55</v>
      </c>
      <c r="H74" s="116">
        <f>E74/$H$5</f>
        <v>47.517441860465112</v>
      </c>
      <c r="I74" s="117">
        <f>E74/$I$5</f>
        <v>68.108333333333334</v>
      </c>
      <c r="N74" s="153"/>
    </row>
    <row r="75" spans="2:14" s="8" customFormat="1" ht="9" customHeight="1" x14ac:dyDescent="0.35">
      <c r="B75" s="106"/>
      <c r="C75" s="22"/>
      <c r="D75" s="61"/>
      <c r="E75" s="22"/>
      <c r="F75" s="61"/>
      <c r="G75" s="68"/>
      <c r="H75" s="106"/>
      <c r="I75" s="61"/>
      <c r="N75" s="153"/>
    </row>
    <row r="76" spans="2:14" s="8" customFormat="1" ht="37.5" customHeight="1" x14ac:dyDescent="0.35">
      <c r="B76" s="79" t="s">
        <v>327</v>
      </c>
      <c r="C76" s="80" t="s">
        <v>328</v>
      </c>
      <c r="D76" s="89"/>
      <c r="E76" s="115">
        <f>G76*$G$5</f>
        <v>1228.3810000000001</v>
      </c>
      <c r="F76" s="118">
        <v>0.22</v>
      </c>
      <c r="G76" s="81">
        <v>165.32718707940782</v>
      </c>
      <c r="H76" s="116">
        <f>E76/$H$5</f>
        <v>142.83500000000001</v>
      </c>
      <c r="I76" s="117">
        <f>E76/$I$5</f>
        <v>204.73016666666669</v>
      </c>
      <c r="N76" s="153"/>
    </row>
    <row r="77" spans="2:14" s="8" customFormat="1" ht="37.5" customHeight="1" x14ac:dyDescent="0.35">
      <c r="B77" s="79" t="s">
        <v>329</v>
      </c>
      <c r="C77" s="80" t="s">
        <v>330</v>
      </c>
      <c r="D77" s="89"/>
      <c r="E77" s="115">
        <f>G77*$G$5</f>
        <v>1228.3810000000001</v>
      </c>
      <c r="F77" s="118">
        <v>0.22</v>
      </c>
      <c r="G77" s="81">
        <v>165.32718707940782</v>
      </c>
      <c r="H77" s="116">
        <f>E77/$H$5</f>
        <v>142.83500000000001</v>
      </c>
      <c r="I77" s="117">
        <f>E77/$I$5</f>
        <v>204.73016666666669</v>
      </c>
      <c r="N77" s="153"/>
    </row>
    <row r="78" spans="2:14" s="8" customFormat="1" ht="37.5" customHeight="1" x14ac:dyDescent="0.35">
      <c r="B78" s="37" t="s">
        <v>331</v>
      </c>
      <c r="C78" s="80" t="s">
        <v>332</v>
      </c>
      <c r="D78" s="89"/>
      <c r="E78" s="115">
        <f>G78*$G$5</f>
        <v>1228.3810000000001</v>
      </c>
      <c r="F78" s="118">
        <v>0.22</v>
      </c>
      <c r="G78" s="81">
        <v>165.32718707940782</v>
      </c>
      <c r="H78" s="116">
        <f>E78/$H$5</f>
        <v>142.83500000000001</v>
      </c>
      <c r="I78" s="117">
        <f>E78/$I$5</f>
        <v>204.73016666666669</v>
      </c>
      <c r="N78" s="153"/>
    </row>
    <row r="79" spans="2:14" s="8" customFormat="1" ht="9" customHeight="1" x14ac:dyDescent="0.35">
      <c r="B79" s="106"/>
      <c r="C79" s="22"/>
      <c r="D79" s="61"/>
      <c r="E79" s="22"/>
      <c r="F79" s="61"/>
      <c r="G79" s="68"/>
      <c r="H79" s="106"/>
      <c r="I79" s="61"/>
      <c r="N79" s="153"/>
    </row>
    <row r="80" spans="2:14" s="8" customFormat="1" ht="37.5" customHeight="1" x14ac:dyDescent="0.35">
      <c r="B80" s="79" t="s">
        <v>333</v>
      </c>
      <c r="C80" s="80" t="s">
        <v>334</v>
      </c>
      <c r="D80" s="89"/>
      <c r="E80" s="115">
        <f>G80*$G$5</f>
        <v>408.27850000000001</v>
      </c>
      <c r="F80" s="118">
        <v>0.4</v>
      </c>
      <c r="G80" s="81">
        <v>54.95</v>
      </c>
      <c r="H80" s="116">
        <f>E80/$H$5</f>
        <v>47.474244186046512</v>
      </c>
      <c r="I80" s="117">
        <f>E80/$I$5</f>
        <v>68.046416666666673</v>
      </c>
    </row>
    <row r="81" spans="2:9" s="8" customFormat="1" ht="37.5" customHeight="1" x14ac:dyDescent="0.35">
      <c r="B81" s="79"/>
      <c r="C81" s="80"/>
      <c r="D81" s="89"/>
      <c r="E81" s="115">
        <f>G81*$G$5</f>
        <v>0</v>
      </c>
      <c r="F81" s="118">
        <v>0.4</v>
      </c>
      <c r="G81" s="81"/>
      <c r="H81" s="116">
        <f>E81/$H$5</f>
        <v>0</v>
      </c>
      <c r="I81" s="117">
        <f>E81/$I$5</f>
        <v>0</v>
      </c>
    </row>
    <row r="82" spans="2:9" s="8" customFormat="1" ht="37.5" customHeight="1" thickBot="1" x14ac:dyDescent="0.4">
      <c r="B82" s="38"/>
      <c r="C82" s="39"/>
      <c r="D82" s="54"/>
      <c r="E82" s="103">
        <f>G82*$G$5</f>
        <v>0</v>
      </c>
      <c r="F82" s="54"/>
      <c r="G82" s="69">
        <v>0</v>
      </c>
      <c r="H82" s="107">
        <f>E82/$H$5</f>
        <v>0</v>
      </c>
      <c r="I82" s="110">
        <f>E82/$I$5</f>
        <v>0</v>
      </c>
    </row>
    <row r="83" spans="2:9" s="8" customFormat="1" ht="37.5" customHeight="1" x14ac:dyDescent="0.35">
      <c r="C83" s="12"/>
      <c r="D83" s="62"/>
      <c r="F83" s="62"/>
      <c r="G83" s="90"/>
      <c r="I83" s="62"/>
    </row>
    <row r="84" spans="2:9" s="8" customFormat="1" ht="37.5" customHeight="1" x14ac:dyDescent="0.35">
      <c r="B84" s="152" t="s">
        <v>335</v>
      </c>
      <c r="C84" s="12"/>
      <c r="D84" s="62"/>
      <c r="F84" s="62"/>
      <c r="G84" s="90"/>
      <c r="I84" s="62"/>
    </row>
    <row r="85" spans="2:9" s="8" customFormat="1" ht="37.5" customHeight="1" x14ac:dyDescent="0.35">
      <c r="B85" s="19" t="s">
        <v>336</v>
      </c>
      <c r="C85" s="12" t="s">
        <v>337</v>
      </c>
      <c r="D85" s="62"/>
      <c r="F85" s="62"/>
      <c r="G85" s="90"/>
      <c r="I85" s="62"/>
    </row>
    <row r="86" spans="2:9" s="8" customFormat="1" ht="37.5" customHeight="1" x14ac:dyDescent="0.35">
      <c r="B86" s="19" t="s">
        <v>338</v>
      </c>
      <c r="C86" s="12"/>
      <c r="D86" s="62"/>
      <c r="F86" s="62"/>
      <c r="G86" s="90"/>
      <c r="I86" s="62"/>
    </row>
    <row r="87" spans="2:9" s="8" customFormat="1" ht="37.5" customHeight="1" x14ac:dyDescent="0.35">
      <c r="B87" s="19" t="s">
        <v>339</v>
      </c>
      <c r="C87" s="12"/>
      <c r="D87" s="62"/>
      <c r="F87" s="62"/>
      <c r="G87" s="90"/>
      <c r="I87" s="62"/>
    </row>
    <row r="88" spans="2:9" s="8" customFormat="1" ht="37.5" customHeight="1" x14ac:dyDescent="0.35">
      <c r="B88" s="19" t="s">
        <v>340</v>
      </c>
      <c r="C88" s="12"/>
      <c r="D88" s="62"/>
      <c r="F88" s="62"/>
      <c r="G88" s="90"/>
      <c r="I88" s="62"/>
    </row>
    <row r="89" spans="2:9" s="8" customFormat="1" ht="37.5" customHeight="1" x14ac:dyDescent="0.35">
      <c r="B89" s="19" t="s">
        <v>341</v>
      </c>
      <c r="C89" s="12"/>
      <c r="D89" s="62"/>
      <c r="F89" s="62"/>
      <c r="G89" s="90"/>
      <c r="I89" s="62"/>
    </row>
    <row r="90" spans="2:9" s="8" customFormat="1" ht="37.5" customHeight="1" x14ac:dyDescent="0.35">
      <c r="B90" s="19" t="s">
        <v>342</v>
      </c>
      <c r="C90" s="12"/>
      <c r="D90" s="62"/>
      <c r="F90" s="62"/>
      <c r="G90" s="90"/>
      <c r="I90" s="62"/>
    </row>
    <row r="91" spans="2:9" s="8" customFormat="1" ht="37.5" customHeight="1" x14ac:dyDescent="0.35">
      <c r="B91" s="19" t="s">
        <v>343</v>
      </c>
      <c r="C91" s="12" t="s">
        <v>344</v>
      </c>
      <c r="D91" s="62"/>
      <c r="F91" s="62"/>
      <c r="G91" s="90"/>
      <c r="I91" s="62"/>
    </row>
    <row r="92" spans="2:9" s="8" customFormat="1" ht="37.5" customHeight="1" x14ac:dyDescent="0.35">
      <c r="B92" s="19"/>
      <c r="C92" s="12" t="s">
        <v>345</v>
      </c>
      <c r="D92" s="62"/>
      <c r="F92" s="62"/>
      <c r="G92" s="90"/>
      <c r="I92" s="62"/>
    </row>
    <row r="93" spans="2:9" s="8" customFormat="1" ht="37.5" customHeight="1" x14ac:dyDescent="0.35">
      <c r="B93" s="19" t="s">
        <v>346</v>
      </c>
      <c r="C93" s="12"/>
      <c r="D93" s="62"/>
      <c r="F93" s="62"/>
      <c r="G93" s="90"/>
      <c r="I93" s="62"/>
    </row>
    <row r="94" spans="2:9" s="8" customFormat="1" ht="37.5" customHeight="1" x14ac:dyDescent="0.35">
      <c r="B94" s="19" t="s">
        <v>347</v>
      </c>
      <c r="C94" s="12"/>
      <c r="D94" s="62"/>
      <c r="F94" s="62"/>
      <c r="G94" s="90"/>
      <c r="I94" s="62"/>
    </row>
    <row r="95" spans="2:9" s="8" customFormat="1" ht="37.5" customHeight="1" x14ac:dyDescent="0.35">
      <c r="B95" s="19"/>
      <c r="C95" s="12"/>
      <c r="D95" s="62"/>
      <c r="F95" s="62"/>
      <c r="G95" s="90"/>
      <c r="I95" s="62"/>
    </row>
    <row r="96" spans="2:9" s="8" customFormat="1" ht="37.5" customHeight="1" x14ac:dyDescent="0.35">
      <c r="B96" s="19"/>
      <c r="C96" s="12"/>
      <c r="D96" s="62"/>
      <c r="F96" s="62"/>
      <c r="G96" s="90"/>
      <c r="I96" s="62"/>
    </row>
    <row r="97" spans="2:9" s="8" customFormat="1" ht="37.5" customHeight="1" x14ac:dyDescent="0.35">
      <c r="B97" s="19"/>
      <c r="C97" s="12"/>
      <c r="D97" s="62"/>
      <c r="F97" s="62"/>
      <c r="G97" s="93"/>
      <c r="I97" s="62"/>
    </row>
    <row r="98" spans="2:9" s="8" customFormat="1" ht="37.5" customHeight="1" x14ac:dyDescent="0.35">
      <c r="B98" s="19"/>
      <c r="C98" s="12"/>
      <c r="D98" s="62"/>
      <c r="F98" s="62"/>
      <c r="G98" s="93"/>
      <c r="I98" s="62"/>
    </row>
    <row r="99" spans="2:9" s="8" customFormat="1" ht="37.5" customHeight="1" x14ac:dyDescent="0.35">
      <c r="B99" s="19"/>
      <c r="C99" s="12"/>
      <c r="D99" s="62"/>
      <c r="F99" s="62"/>
      <c r="G99" s="93"/>
      <c r="I99" s="62"/>
    </row>
    <row r="100" spans="2:9" s="8" customFormat="1" ht="37.5" customHeight="1" x14ac:dyDescent="0.35">
      <c r="C100" s="12"/>
      <c r="D100" s="62"/>
      <c r="F100" s="62"/>
      <c r="G100" s="93"/>
      <c r="I100" s="62"/>
    </row>
    <row r="101" spans="2:9" s="8" customFormat="1" ht="37.5" customHeight="1" x14ac:dyDescent="0.35">
      <c r="C101" s="12"/>
      <c r="D101" s="62"/>
      <c r="F101" s="62"/>
      <c r="G101" s="93"/>
      <c r="I101" s="62"/>
    </row>
    <row r="102" spans="2:9" s="8" customFormat="1" ht="37.5" customHeight="1" x14ac:dyDescent="0.35">
      <c r="C102" s="12"/>
      <c r="D102" s="62"/>
      <c r="F102" s="62"/>
      <c r="G102" s="93"/>
      <c r="I102" s="62"/>
    </row>
    <row r="103" spans="2:9" s="8" customFormat="1" ht="37.5" customHeight="1" x14ac:dyDescent="0.35">
      <c r="C103" s="12"/>
      <c r="D103" s="62"/>
      <c r="F103" s="62"/>
      <c r="G103" s="93"/>
      <c r="I103" s="62"/>
    </row>
    <row r="104" spans="2:9" s="8" customFormat="1" ht="37.5" customHeight="1" x14ac:dyDescent="0.35">
      <c r="C104" s="12"/>
      <c r="D104" s="62"/>
      <c r="F104" s="62"/>
      <c r="G104" s="93"/>
      <c r="I104" s="62"/>
    </row>
    <row r="105" spans="2:9" s="8" customFormat="1" ht="37.5" customHeight="1" x14ac:dyDescent="0.35">
      <c r="C105" s="12"/>
      <c r="D105" s="62"/>
      <c r="F105" s="62"/>
      <c r="G105" s="90"/>
      <c r="I105" s="62"/>
    </row>
    <row r="106" spans="2:9" s="8" customFormat="1" ht="37.5" customHeight="1" x14ac:dyDescent="0.35">
      <c r="C106" s="12"/>
      <c r="D106" s="62"/>
      <c r="F106" s="62"/>
      <c r="G106" s="90"/>
      <c r="I106" s="62"/>
    </row>
    <row r="107" spans="2:9" s="8" customFormat="1" ht="37.5" customHeight="1" x14ac:dyDescent="0.35">
      <c r="C107" s="12"/>
      <c r="D107" s="62"/>
      <c r="F107" s="62"/>
      <c r="G107" s="90"/>
      <c r="I107" s="62"/>
    </row>
    <row r="108" spans="2:9" s="8" customFormat="1" ht="37.5" customHeight="1" x14ac:dyDescent="0.35">
      <c r="C108" s="12"/>
      <c r="D108" s="62"/>
      <c r="F108" s="62"/>
      <c r="G108" s="90"/>
      <c r="I108" s="62"/>
    </row>
    <row r="109" spans="2:9" s="8" customFormat="1" ht="37.5" customHeight="1" x14ac:dyDescent="0.35">
      <c r="C109" s="12"/>
      <c r="D109" s="62"/>
      <c r="F109" s="62"/>
      <c r="G109" s="90"/>
      <c r="I109" s="62"/>
    </row>
    <row r="110" spans="2:9" s="8" customFormat="1" ht="37.5" customHeight="1" x14ac:dyDescent="0.35">
      <c r="C110" s="12"/>
      <c r="D110" s="62"/>
      <c r="F110" s="62"/>
      <c r="G110" s="90"/>
      <c r="I110" s="62"/>
    </row>
    <row r="111" spans="2:9" s="8" customFormat="1" ht="37.5" customHeight="1" x14ac:dyDescent="0.35">
      <c r="C111" s="12"/>
      <c r="D111" s="62"/>
      <c r="F111" s="62"/>
      <c r="G111" s="90"/>
      <c r="I111" s="62"/>
    </row>
    <row r="112" spans="2:9" s="8" customFormat="1" ht="37.5" customHeight="1" x14ac:dyDescent="0.35">
      <c r="C112" s="12"/>
      <c r="D112" s="62"/>
      <c r="F112" s="62"/>
      <c r="G112" s="90"/>
      <c r="I112" s="62"/>
    </row>
    <row r="113" spans="2:9" s="8" customFormat="1" ht="37.5" customHeight="1" x14ac:dyDescent="0.35">
      <c r="C113" s="12"/>
      <c r="D113" s="62"/>
      <c r="F113" s="62"/>
      <c r="G113" s="90"/>
      <c r="I113" s="62"/>
    </row>
    <row r="114" spans="2:9" s="8" customFormat="1" ht="37.5" customHeight="1" x14ac:dyDescent="0.35">
      <c r="C114" s="12"/>
      <c r="D114" s="62"/>
      <c r="F114" s="62"/>
      <c r="G114" s="90"/>
      <c r="I114" s="62"/>
    </row>
    <row r="115" spans="2:9" s="8" customFormat="1" ht="37.5" customHeight="1" x14ac:dyDescent="0.35">
      <c r="C115" s="12"/>
      <c r="D115" s="62"/>
      <c r="F115" s="62"/>
      <c r="G115" s="90"/>
      <c r="I115" s="62"/>
    </row>
    <row r="116" spans="2:9" s="8" customFormat="1" ht="37.5" customHeight="1" x14ac:dyDescent="0.35">
      <c r="C116" s="12"/>
      <c r="D116" s="62"/>
      <c r="F116" s="62"/>
      <c r="G116" s="90"/>
      <c r="I116" s="62"/>
    </row>
    <row r="117" spans="2:9" s="8" customFormat="1" ht="37.5" customHeight="1" x14ac:dyDescent="0.35">
      <c r="C117" s="12"/>
      <c r="D117" s="62"/>
      <c r="F117" s="62"/>
      <c r="G117" s="90"/>
      <c r="I117" s="62"/>
    </row>
    <row r="118" spans="2:9" s="8" customFormat="1" ht="37.5" customHeight="1" x14ac:dyDescent="0.35">
      <c r="C118" s="12"/>
      <c r="D118" s="62"/>
      <c r="F118" s="62"/>
      <c r="G118" s="90"/>
      <c r="I118" s="62"/>
    </row>
    <row r="119" spans="2:9" s="8" customFormat="1" ht="37.5" customHeight="1" x14ac:dyDescent="0.35">
      <c r="C119" s="12"/>
      <c r="D119" s="62"/>
      <c r="F119" s="62"/>
      <c r="G119" s="90"/>
      <c r="I119" s="62"/>
    </row>
    <row r="120" spans="2:9" s="8" customFormat="1" ht="37.5" customHeight="1" x14ac:dyDescent="0.35">
      <c r="B120" s="8" t="s">
        <v>302</v>
      </c>
      <c r="C120" s="12" t="s">
        <v>348</v>
      </c>
      <c r="D120" s="62">
        <v>33063303</v>
      </c>
      <c r="F120" s="62"/>
      <c r="G120" s="90">
        <v>175</v>
      </c>
      <c r="I120" s="62"/>
    </row>
    <row r="121" spans="2:9" s="8" customFormat="1" ht="37.5" customHeight="1" x14ac:dyDescent="0.35">
      <c r="C121" s="20" t="s">
        <v>349</v>
      </c>
      <c r="D121" s="62"/>
      <c r="F121" s="62"/>
      <c r="G121" s="90"/>
      <c r="I121" s="62"/>
    </row>
    <row r="122" spans="2:9" s="8" customFormat="1" ht="37.5" customHeight="1" x14ac:dyDescent="0.35">
      <c r="D122" s="62"/>
      <c r="F122" s="62"/>
      <c r="G122" s="90"/>
      <c r="I122" s="62"/>
    </row>
    <row r="123" spans="2:9" s="8" customFormat="1" ht="37.5" customHeight="1" x14ac:dyDescent="0.35">
      <c r="D123" s="62"/>
      <c r="F123" s="62"/>
      <c r="G123" s="90"/>
      <c r="I123" s="62"/>
    </row>
    <row r="124" spans="2:9" s="8" customFormat="1" ht="37.5" customHeight="1" x14ac:dyDescent="0.35">
      <c r="D124" s="62"/>
      <c r="F124" s="62"/>
      <c r="G124" s="90"/>
      <c r="I124" s="62"/>
    </row>
    <row r="125" spans="2:9" s="8" customFormat="1" ht="37.5" customHeight="1" x14ac:dyDescent="0.35">
      <c r="D125" s="62"/>
      <c r="F125" s="62"/>
      <c r="G125" s="90"/>
      <c r="I125" s="62"/>
    </row>
    <row r="126" spans="2:9" s="8" customFormat="1" ht="37.5" customHeight="1" x14ac:dyDescent="0.35">
      <c r="B126" s="8" t="s">
        <v>319</v>
      </c>
      <c r="C126" s="12" t="s">
        <v>350</v>
      </c>
      <c r="D126" s="62"/>
      <c r="F126" s="62"/>
      <c r="G126" s="90">
        <v>75</v>
      </c>
      <c r="I126" s="62"/>
    </row>
    <row r="127" spans="2:9" s="8" customFormat="1" ht="37.5" customHeight="1" x14ac:dyDescent="0.35">
      <c r="B127" s="8" t="s">
        <v>321</v>
      </c>
      <c r="C127" s="12" t="s">
        <v>351</v>
      </c>
      <c r="D127" s="62">
        <v>33062420</v>
      </c>
      <c r="F127" s="62"/>
      <c r="G127" s="90">
        <v>75</v>
      </c>
      <c r="I127" s="62"/>
    </row>
    <row r="128" spans="2:9" s="8" customFormat="1" ht="37.5" customHeight="1" x14ac:dyDescent="0.35">
      <c r="B128" s="8" t="s">
        <v>323</v>
      </c>
      <c r="C128" s="12" t="s">
        <v>352</v>
      </c>
      <c r="D128" s="62">
        <v>33062410</v>
      </c>
      <c r="F128" s="62"/>
      <c r="G128" s="90">
        <v>75</v>
      </c>
      <c r="I128" s="62"/>
    </row>
    <row r="129" spans="2:9" s="8" customFormat="1" ht="37.5" customHeight="1" x14ac:dyDescent="0.35">
      <c r="B129" s="8" t="s">
        <v>325</v>
      </c>
      <c r="C129" s="12" t="s">
        <v>353</v>
      </c>
      <c r="D129" s="62">
        <v>33063400</v>
      </c>
      <c r="F129" s="62"/>
      <c r="G129" s="90">
        <v>75</v>
      </c>
      <c r="I129" s="62"/>
    </row>
    <row r="130" spans="2:9" s="8" customFormat="1" ht="37.5" customHeight="1" x14ac:dyDescent="0.35">
      <c r="C130" s="12"/>
      <c r="D130" s="62">
        <v>33063600</v>
      </c>
      <c r="F130" s="62"/>
      <c r="G130" s="76"/>
      <c r="I130" s="62"/>
    </row>
    <row r="131" spans="2:9" s="8" customFormat="1" ht="37.5" customHeight="1" x14ac:dyDescent="0.35">
      <c r="C131" s="12"/>
      <c r="D131" s="62"/>
      <c r="F131" s="62"/>
      <c r="G131" s="76"/>
      <c r="I131" s="62"/>
    </row>
    <row r="132" spans="2:9" s="8" customFormat="1" ht="37.5" customHeight="1" x14ac:dyDescent="0.35">
      <c r="C132" s="12"/>
      <c r="D132" s="62"/>
      <c r="F132" s="62"/>
      <c r="G132" s="76"/>
      <c r="I132" s="62"/>
    </row>
    <row r="133" spans="2:9" s="8" customFormat="1" ht="37.5" customHeight="1" x14ac:dyDescent="0.35">
      <c r="C133" s="12"/>
      <c r="D133" s="62"/>
      <c r="F133" s="62"/>
      <c r="G133" s="76"/>
      <c r="I133" s="62"/>
    </row>
    <row r="134" spans="2:9" s="8" customFormat="1" ht="37.5" customHeight="1" x14ac:dyDescent="0.35">
      <c r="C134" s="12"/>
      <c r="D134" s="62"/>
      <c r="F134" s="62"/>
      <c r="G134" s="76"/>
      <c r="I134" s="62"/>
    </row>
    <row r="135" spans="2:9" s="8" customFormat="1" ht="37.5" customHeight="1" x14ac:dyDescent="0.35">
      <c r="C135" s="12"/>
      <c r="D135" s="62"/>
      <c r="F135" s="62"/>
      <c r="G135" s="76"/>
      <c r="I135" s="62"/>
    </row>
    <row r="136" spans="2:9" s="8" customFormat="1" ht="37.5" customHeight="1" x14ac:dyDescent="0.35">
      <c r="C136" s="12"/>
      <c r="D136" s="62"/>
      <c r="F136" s="62"/>
      <c r="G136" s="76"/>
      <c r="I136" s="62"/>
    </row>
    <row r="137" spans="2:9" s="8" customFormat="1" ht="37.5" customHeight="1" x14ac:dyDescent="0.35">
      <c r="C137" s="12"/>
      <c r="D137" s="62"/>
      <c r="F137" s="62"/>
      <c r="G137" s="76"/>
      <c r="I137" s="62"/>
    </row>
    <row r="138" spans="2:9" s="8" customFormat="1" ht="37.5" customHeight="1" x14ac:dyDescent="0.35">
      <c r="C138" s="12"/>
      <c r="D138" s="62"/>
      <c r="F138" s="62"/>
      <c r="G138" s="76"/>
      <c r="I138" s="62"/>
    </row>
    <row r="139" spans="2:9" s="8" customFormat="1" ht="37.5" customHeight="1" x14ac:dyDescent="0.35">
      <c r="C139" s="12"/>
      <c r="D139" s="62"/>
      <c r="F139" s="62"/>
      <c r="G139" s="76"/>
      <c r="I139" s="62"/>
    </row>
    <row r="140" spans="2:9" s="8" customFormat="1" ht="37.5" customHeight="1" x14ac:dyDescent="0.35">
      <c r="C140" s="12"/>
      <c r="D140" s="62"/>
      <c r="F140" s="62"/>
      <c r="G140" s="76"/>
      <c r="I140" s="62"/>
    </row>
    <row r="141" spans="2:9" s="8" customFormat="1" ht="37.5" customHeight="1" x14ac:dyDescent="0.35">
      <c r="C141" s="12"/>
      <c r="D141" s="62"/>
      <c r="F141" s="62"/>
      <c r="G141" s="76"/>
      <c r="I141" s="62"/>
    </row>
    <row r="142" spans="2:9" s="17" customFormat="1" ht="37.5" customHeight="1" x14ac:dyDescent="0.35">
      <c r="C142" s="18" t="s">
        <v>354</v>
      </c>
      <c r="D142" s="63"/>
      <c r="F142" s="63"/>
      <c r="G142" s="77"/>
      <c r="I142" s="63"/>
    </row>
    <row r="143" spans="2:9" s="8" customFormat="1" ht="37.5" customHeight="1" x14ac:dyDescent="0.35">
      <c r="C143" s="12"/>
      <c r="D143" s="62"/>
      <c r="F143" s="62"/>
      <c r="G143" s="76"/>
      <c r="I143" s="62"/>
    </row>
    <row r="144" spans="2:9" s="8" customFormat="1" ht="37.5" customHeight="1" x14ac:dyDescent="0.35">
      <c r="C144" s="12"/>
      <c r="D144" s="62"/>
      <c r="F144" s="62"/>
      <c r="G144" s="76"/>
      <c r="I144" s="62"/>
    </row>
    <row r="145" spans="3:9" s="8" customFormat="1" ht="37.5" customHeight="1" x14ac:dyDescent="0.35">
      <c r="C145" s="12"/>
      <c r="D145" s="62"/>
      <c r="F145" s="62"/>
      <c r="G145" s="76"/>
      <c r="I145" s="62"/>
    </row>
    <row r="146" spans="3:9" s="8" customFormat="1" ht="37.5" customHeight="1" x14ac:dyDescent="0.35">
      <c r="C146" s="12"/>
      <c r="D146" s="62"/>
      <c r="F146" s="62"/>
      <c r="G146" s="76"/>
      <c r="I146" s="62"/>
    </row>
    <row r="147" spans="3:9" s="8" customFormat="1" ht="37.5" customHeight="1" x14ac:dyDescent="0.35">
      <c r="C147" s="12"/>
      <c r="D147" s="62"/>
      <c r="F147" s="62"/>
      <c r="G147" s="76"/>
      <c r="I147" s="62"/>
    </row>
    <row r="148" spans="3:9" s="8" customFormat="1" ht="37.5" customHeight="1" x14ac:dyDescent="0.35">
      <c r="C148" s="12"/>
      <c r="D148" s="62"/>
      <c r="F148" s="62"/>
      <c r="G148" s="76"/>
      <c r="I148" s="62"/>
    </row>
    <row r="149" spans="3:9" s="8" customFormat="1" ht="37.5" customHeight="1" x14ac:dyDescent="0.35">
      <c r="C149" s="12"/>
      <c r="D149" s="62"/>
      <c r="F149" s="62"/>
      <c r="G149" s="76"/>
      <c r="I149" s="62"/>
    </row>
    <row r="150" spans="3:9" s="8" customFormat="1" ht="37.5" customHeight="1" x14ac:dyDescent="0.35">
      <c r="C150" s="12"/>
      <c r="D150" s="62"/>
      <c r="F150" s="62"/>
      <c r="G150" s="76"/>
      <c r="I150" s="62"/>
    </row>
    <row r="151" spans="3:9" s="8" customFormat="1" ht="37.5" customHeight="1" x14ac:dyDescent="0.35">
      <c r="C151" s="12"/>
      <c r="D151" s="62"/>
      <c r="F151" s="62"/>
      <c r="G151" s="76"/>
      <c r="I151" s="62"/>
    </row>
    <row r="152" spans="3:9" s="8" customFormat="1" ht="37.5" customHeight="1" x14ac:dyDescent="0.35">
      <c r="C152" s="12"/>
      <c r="D152" s="62"/>
      <c r="F152" s="62"/>
      <c r="G152" s="76"/>
      <c r="I152" s="62"/>
    </row>
    <row r="153" spans="3:9" s="8" customFormat="1" ht="37.5" customHeight="1" x14ac:dyDescent="0.35">
      <c r="C153" s="12"/>
      <c r="D153" s="62"/>
      <c r="F153" s="62"/>
      <c r="G153" s="76"/>
      <c r="I153" s="62"/>
    </row>
    <row r="154" spans="3:9" s="8" customFormat="1" ht="37.5" customHeight="1" x14ac:dyDescent="0.35">
      <c r="C154" s="12"/>
      <c r="D154" s="62"/>
      <c r="F154" s="62"/>
      <c r="G154" s="76"/>
      <c r="I154" s="62"/>
    </row>
    <row r="155" spans="3:9" s="8" customFormat="1" ht="37.5" customHeight="1" x14ac:dyDescent="0.35">
      <c r="C155" s="12"/>
      <c r="D155" s="62"/>
      <c r="F155" s="62"/>
      <c r="G155" s="76"/>
      <c r="I155" s="62"/>
    </row>
    <row r="156" spans="3:9" s="8" customFormat="1" ht="37.5" customHeight="1" x14ac:dyDescent="0.35">
      <c r="C156" s="12"/>
      <c r="D156" s="62"/>
      <c r="F156" s="62"/>
      <c r="G156" s="76"/>
      <c r="I156" s="62"/>
    </row>
    <row r="157" spans="3:9" s="8" customFormat="1" ht="37.5" customHeight="1" x14ac:dyDescent="0.35">
      <c r="C157" s="12"/>
      <c r="D157" s="62"/>
      <c r="F157" s="62"/>
      <c r="G157" s="76"/>
      <c r="I157" s="62"/>
    </row>
    <row r="158" spans="3:9" s="8" customFormat="1" ht="37.5" customHeight="1" x14ac:dyDescent="0.35">
      <c r="C158" s="12"/>
      <c r="D158" s="62"/>
      <c r="F158" s="62"/>
      <c r="G158" s="76"/>
      <c r="I158" s="62"/>
    </row>
    <row r="159" spans="3:9" s="8" customFormat="1" ht="37.5" customHeight="1" x14ac:dyDescent="0.35">
      <c r="C159" s="12"/>
      <c r="D159" s="62"/>
      <c r="F159" s="62"/>
      <c r="G159" s="76"/>
      <c r="I159" s="62"/>
    </row>
    <row r="160" spans="3:9" s="8" customFormat="1" ht="37.5" customHeight="1" x14ac:dyDescent="0.35">
      <c r="C160" s="12"/>
      <c r="D160" s="62"/>
      <c r="F160" s="62"/>
      <c r="G160" s="76"/>
      <c r="I160" s="62"/>
    </row>
    <row r="161" spans="3:9" s="8" customFormat="1" ht="37.5" customHeight="1" x14ac:dyDescent="0.35">
      <c r="C161" s="12"/>
      <c r="D161" s="62"/>
      <c r="F161" s="62"/>
      <c r="G161" s="76"/>
      <c r="I161" s="62"/>
    </row>
    <row r="162" spans="3:9" s="8" customFormat="1" ht="37.5" customHeight="1" x14ac:dyDescent="0.35">
      <c r="C162" s="12"/>
      <c r="D162" s="62"/>
      <c r="F162" s="62"/>
      <c r="G162" s="76"/>
      <c r="I162" s="62"/>
    </row>
    <row r="163" spans="3:9" s="8" customFormat="1" ht="37.5" customHeight="1" x14ac:dyDescent="0.35">
      <c r="C163" s="12"/>
      <c r="D163" s="62"/>
      <c r="F163" s="62"/>
      <c r="G163" s="76"/>
      <c r="I163" s="62"/>
    </row>
    <row r="164" spans="3:9" s="8" customFormat="1" ht="37.5" customHeight="1" x14ac:dyDescent="0.35">
      <c r="C164" s="12"/>
      <c r="D164" s="62"/>
      <c r="F164" s="62"/>
      <c r="G164" s="76"/>
      <c r="I164" s="62"/>
    </row>
    <row r="165" spans="3:9" s="8" customFormat="1" ht="37.5" customHeight="1" x14ac:dyDescent="0.35">
      <c r="C165" s="12"/>
      <c r="D165" s="62"/>
      <c r="F165" s="62"/>
      <c r="G165" s="76"/>
      <c r="I165" s="62"/>
    </row>
    <row r="166" spans="3:9" s="8" customFormat="1" ht="37.5" customHeight="1" x14ac:dyDescent="0.35">
      <c r="C166" s="12"/>
      <c r="D166" s="62"/>
      <c r="F166" s="62"/>
      <c r="G166" s="76"/>
      <c r="I166" s="62"/>
    </row>
    <row r="167" spans="3:9" s="8" customFormat="1" ht="37.5" customHeight="1" x14ac:dyDescent="0.35">
      <c r="C167" s="12"/>
      <c r="D167" s="62"/>
      <c r="F167" s="62"/>
      <c r="G167" s="76"/>
      <c r="I167" s="62"/>
    </row>
    <row r="168" spans="3:9" s="8" customFormat="1" ht="37.5" customHeight="1" x14ac:dyDescent="0.35">
      <c r="C168" s="12"/>
      <c r="D168" s="62"/>
      <c r="F168" s="62"/>
      <c r="G168" s="76"/>
      <c r="I168" s="62"/>
    </row>
    <row r="169" spans="3:9" s="8" customFormat="1" ht="37.5" customHeight="1" x14ac:dyDescent="0.35">
      <c r="C169" s="12"/>
      <c r="D169" s="62"/>
      <c r="F169" s="62"/>
      <c r="G169" s="76"/>
      <c r="I169" s="62"/>
    </row>
    <row r="170" spans="3:9" s="8" customFormat="1" ht="37.5" customHeight="1" x14ac:dyDescent="0.35">
      <c r="C170" s="12"/>
      <c r="D170" s="62"/>
      <c r="F170" s="62"/>
      <c r="G170" s="76"/>
      <c r="I170" s="62"/>
    </row>
    <row r="171" spans="3:9" s="8" customFormat="1" ht="37.5" customHeight="1" x14ac:dyDescent="0.35">
      <c r="C171" s="12"/>
      <c r="D171" s="62"/>
      <c r="F171" s="62"/>
      <c r="G171" s="76"/>
      <c r="I171" s="62"/>
    </row>
    <row r="172" spans="3:9" s="8" customFormat="1" ht="37.5" customHeight="1" x14ac:dyDescent="0.35">
      <c r="C172" s="12"/>
      <c r="D172" s="62"/>
      <c r="F172" s="62"/>
      <c r="G172" s="76"/>
      <c r="I172" s="62"/>
    </row>
  </sheetData>
  <mergeCells count="1">
    <mergeCell ref="B1:B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BB2D-91AF-45A9-B016-36ED3C9D853C}">
  <dimension ref="A1:W162"/>
  <sheetViews>
    <sheetView showGridLines="0" tabSelected="1" zoomScale="70" zoomScaleNormal="70" workbookViewId="0">
      <selection activeCell="C110" sqref="C110"/>
    </sheetView>
  </sheetViews>
  <sheetFormatPr defaultColWidth="11" defaultRowHeight="15.5" x14ac:dyDescent="0.35"/>
  <cols>
    <col min="1" max="1" width="4.6640625" customWidth="1"/>
    <col min="2" max="2" width="75.58203125" style="13" customWidth="1"/>
    <col min="3" max="3" width="17.1640625" style="85" bestFit="1" customWidth="1"/>
    <col min="4" max="4" width="13.1640625" customWidth="1"/>
    <col min="5" max="5" width="10.6640625" customWidth="1"/>
    <col min="6" max="6" width="9.5" style="186" customWidth="1"/>
    <col min="7" max="7" width="7.9140625" bestFit="1" customWidth="1"/>
    <col min="8" max="8" width="10.58203125" style="62" bestFit="1" customWidth="1"/>
    <col min="9" max="9" width="11.6640625" style="94" bestFit="1" customWidth="1"/>
    <col min="10" max="10" width="12.5" style="94" bestFit="1" customWidth="1"/>
    <col min="11" max="11" width="4" customWidth="1"/>
    <col min="12" max="12" width="31.6640625" customWidth="1"/>
    <col min="13" max="13" width="3.6640625" customWidth="1"/>
    <col min="14" max="14" width="10" customWidth="1"/>
    <col min="15" max="15" width="8.1640625" customWidth="1"/>
    <col min="16" max="16" width="11" customWidth="1"/>
    <col min="17" max="17" width="11" style="609" customWidth="1"/>
    <col min="18" max="18" width="13.1640625" style="609" customWidth="1"/>
    <col min="19" max="19" width="11" customWidth="1"/>
    <col min="20" max="20" width="13.1640625" bestFit="1" customWidth="1"/>
    <col min="21" max="21" width="16.1640625" bestFit="1" customWidth="1"/>
    <col min="22" max="22" width="8.58203125" bestFit="1" customWidth="1"/>
    <col min="23" max="23" width="14.5" bestFit="1" customWidth="1"/>
  </cols>
  <sheetData>
    <row r="1" spans="1:23" ht="21" x14ac:dyDescent="0.5">
      <c r="B1" s="685" t="s">
        <v>250</v>
      </c>
      <c r="C1" s="82"/>
      <c r="D1" s="14"/>
      <c r="F1" s="185"/>
    </row>
    <row r="2" spans="1:23" ht="21" x14ac:dyDescent="0.5">
      <c r="B2" s="389" t="s">
        <v>355</v>
      </c>
      <c r="C2" s="83"/>
      <c r="D2" s="15"/>
      <c r="F2" s="261"/>
      <c r="I2" s="90"/>
    </row>
    <row r="3" spans="1:23" ht="21" x14ac:dyDescent="0.5">
      <c r="A3" s="1"/>
      <c r="B3" s="686" t="s">
        <v>1359</v>
      </c>
      <c r="C3" s="15"/>
      <c r="D3" s="15"/>
      <c r="F3" s="358" t="s">
        <v>4</v>
      </c>
      <c r="G3" s="358" t="s">
        <v>5</v>
      </c>
      <c r="H3" s="358" t="s">
        <v>6</v>
      </c>
      <c r="I3" s="358" t="s">
        <v>7</v>
      </c>
      <c r="J3" s="358" t="s">
        <v>8</v>
      </c>
    </row>
    <row r="4" spans="1:23" ht="21" x14ac:dyDescent="0.5">
      <c r="A4" s="1"/>
      <c r="B4" s="843" t="s">
        <v>356</v>
      </c>
      <c r="C4" s="83"/>
      <c r="D4" s="15"/>
      <c r="F4" s="696">
        <f>'Version Control'!$D$4</f>
        <v>7.43</v>
      </c>
      <c r="G4" s="696">
        <f>'Version Control'!$E$4</f>
        <v>8.6</v>
      </c>
      <c r="H4" s="696">
        <f>'Version Control'!$F$4</f>
        <v>6</v>
      </c>
      <c r="I4" s="696">
        <f>'Version Control'!$G$4</f>
        <v>7.7</v>
      </c>
      <c r="J4" s="696">
        <f>'Version Control'!$H$4</f>
        <v>5.5</v>
      </c>
    </row>
    <row r="5" spans="1:23" s="8" customFormat="1" ht="45" customHeight="1" x14ac:dyDescent="0.35">
      <c r="B5" s="385" t="s">
        <v>12</v>
      </c>
      <c r="C5" s="386" t="s">
        <v>13</v>
      </c>
      <c r="D5" s="385" t="s">
        <v>14</v>
      </c>
      <c r="E5" s="386" t="s">
        <v>15</v>
      </c>
      <c r="F5" s="807" t="s">
        <v>357</v>
      </c>
      <c r="G5" s="385" t="s">
        <v>17</v>
      </c>
      <c r="H5" s="386" t="s">
        <v>18</v>
      </c>
      <c r="I5" s="387" t="s">
        <v>19</v>
      </c>
      <c r="J5" s="387" t="s">
        <v>20</v>
      </c>
      <c r="L5" s="612" t="s">
        <v>3</v>
      </c>
      <c r="M5" s="596"/>
      <c r="N5" s="615" t="s">
        <v>358</v>
      </c>
      <c r="O5" s="596"/>
      <c r="Q5" s="62"/>
      <c r="R5" s="62"/>
    </row>
    <row r="6" spans="1:23" s="8" customFormat="1" ht="18.5" x14ac:dyDescent="0.35">
      <c r="B6" s="841"/>
      <c r="C6" s="169"/>
      <c r="D6" s="172"/>
      <c r="E6" s="170"/>
      <c r="F6" s="770"/>
      <c r="G6" s="175"/>
      <c r="H6" s="771"/>
      <c r="I6" s="279"/>
      <c r="J6" s="254"/>
      <c r="N6" s="632"/>
      <c r="Q6" s="62"/>
      <c r="R6" s="62"/>
    </row>
    <row r="7" spans="1:23" s="8" customFormat="1" ht="18.5" x14ac:dyDescent="0.35">
      <c r="A7" s="772"/>
      <c r="B7" s="818" t="s">
        <v>359</v>
      </c>
      <c r="C7" s="773"/>
      <c r="D7" s="774"/>
      <c r="E7" s="775"/>
      <c r="F7" s="776"/>
      <c r="G7" s="777"/>
      <c r="H7" s="778"/>
      <c r="I7" s="779"/>
      <c r="J7" s="780"/>
      <c r="N7" s="632"/>
      <c r="Q7" s="62"/>
      <c r="R7" s="62"/>
    </row>
    <row r="8" spans="1:23" s="8" customFormat="1" x14ac:dyDescent="0.35">
      <c r="B8" s="12"/>
      <c r="C8" s="169"/>
      <c r="D8" s="172"/>
      <c r="E8" s="170"/>
      <c r="F8" s="770"/>
      <c r="G8" s="175"/>
      <c r="H8" s="771"/>
      <c r="I8" s="279"/>
      <c r="J8" s="254"/>
      <c r="N8" s="632"/>
      <c r="Q8" s="62"/>
      <c r="R8" s="62"/>
    </row>
    <row r="9" spans="1:23" s="8" customFormat="1" ht="21" x14ac:dyDescent="0.35">
      <c r="B9" s="969" t="s">
        <v>360</v>
      </c>
      <c r="C9" s="969"/>
      <c r="D9" s="969"/>
      <c r="E9" s="969"/>
      <c r="F9" s="969"/>
      <c r="G9" s="969"/>
      <c r="H9" s="969"/>
      <c r="I9" s="969"/>
      <c r="J9" s="969"/>
      <c r="L9" s="610"/>
      <c r="N9" s="210"/>
      <c r="Q9" s="62"/>
      <c r="R9" s="62"/>
    </row>
    <row r="10" spans="1:23" s="8" customFormat="1" ht="174" customHeight="1" x14ac:dyDescent="0.35">
      <c r="B10" s="976" t="s">
        <v>361</v>
      </c>
      <c r="C10" s="977"/>
      <c r="D10" s="977"/>
      <c r="E10" s="977"/>
      <c r="F10" s="977"/>
      <c r="G10" s="977"/>
      <c r="H10" s="977"/>
      <c r="I10" s="977"/>
      <c r="J10" s="977"/>
      <c r="L10" s="210" t="s">
        <v>652</v>
      </c>
      <c r="N10" s="210"/>
      <c r="Q10" s="62"/>
      <c r="R10" s="62"/>
    </row>
    <row r="11" spans="1:23" s="8" customFormat="1" x14ac:dyDescent="0.35">
      <c r="B11" s="285" t="s">
        <v>362</v>
      </c>
      <c r="C11" s="223">
        <v>33013561</v>
      </c>
      <c r="D11" s="363">
        <v>7500</v>
      </c>
      <c r="E11" s="225">
        <v>0.35</v>
      </c>
      <c r="F11" s="637">
        <f t="shared" ref="F11:F28" si="0">ROUND(D11/$F$4,0)</f>
        <v>1009</v>
      </c>
      <c r="G11" s="215">
        <f t="shared" ref="G11:G28" si="1">ROUND(D11/$G$4,0)</f>
        <v>872</v>
      </c>
      <c r="H11" s="236">
        <f t="shared" ref="H11:H28" si="2">ROUND(D11/$H$4,0)</f>
        <v>1250</v>
      </c>
      <c r="I11" s="275">
        <f t="shared" ref="I11:I28" si="3">ROUND(D11/$I$4,0)</f>
        <v>974</v>
      </c>
      <c r="J11" s="359">
        <f t="shared" ref="J11:J28" si="4">ROUND(D11/$J$4,0)</f>
        <v>1364</v>
      </c>
      <c r="L11" s="610"/>
      <c r="M11" s="70"/>
      <c r="N11" s="616">
        <f t="shared" ref="N11:N28" si="5">LEN(B11)</f>
        <v>44</v>
      </c>
      <c r="O11" s="70"/>
      <c r="Q11" s="62"/>
      <c r="R11" s="62"/>
      <c r="V11" s="584"/>
      <c r="W11" s="584"/>
    </row>
    <row r="12" spans="1:23" s="8" customFormat="1" x14ac:dyDescent="0.35">
      <c r="B12" s="285" t="s">
        <v>363</v>
      </c>
      <c r="C12" s="223">
        <v>33013562</v>
      </c>
      <c r="D12" s="363">
        <v>15348</v>
      </c>
      <c r="E12" s="225">
        <v>0.35</v>
      </c>
      <c r="F12" s="637">
        <f t="shared" si="0"/>
        <v>2066</v>
      </c>
      <c r="G12" s="215">
        <f t="shared" si="1"/>
        <v>1785</v>
      </c>
      <c r="H12" s="236">
        <f t="shared" si="2"/>
        <v>2558</v>
      </c>
      <c r="I12" s="275">
        <f t="shared" si="3"/>
        <v>1993</v>
      </c>
      <c r="J12" s="359">
        <f t="shared" si="4"/>
        <v>2791</v>
      </c>
      <c r="L12" s="610"/>
      <c r="M12" s="153"/>
      <c r="N12" s="616">
        <f t="shared" si="5"/>
        <v>44</v>
      </c>
      <c r="O12" s="153"/>
      <c r="Q12" s="62"/>
      <c r="R12" s="62"/>
      <c r="V12" s="584"/>
      <c r="W12" s="584"/>
    </row>
    <row r="13" spans="1:23" s="8" customFormat="1" x14ac:dyDescent="0.35">
      <c r="B13" s="285" t="s">
        <v>364</v>
      </c>
      <c r="C13" s="223">
        <v>33013563</v>
      </c>
      <c r="D13" s="363">
        <v>23886</v>
      </c>
      <c r="E13" s="225">
        <v>0.35</v>
      </c>
      <c r="F13" s="637">
        <f t="shared" si="0"/>
        <v>3215</v>
      </c>
      <c r="G13" s="215">
        <f t="shared" si="1"/>
        <v>2777</v>
      </c>
      <c r="H13" s="236">
        <f t="shared" si="2"/>
        <v>3981</v>
      </c>
      <c r="I13" s="275">
        <f t="shared" si="3"/>
        <v>3102</v>
      </c>
      <c r="J13" s="359">
        <f t="shared" si="4"/>
        <v>4343</v>
      </c>
      <c r="L13" s="610"/>
      <c r="M13" s="153"/>
      <c r="N13" s="616">
        <f t="shared" si="5"/>
        <v>44</v>
      </c>
      <c r="O13" s="153"/>
      <c r="Q13" s="62"/>
      <c r="R13" s="62"/>
      <c r="V13" s="584"/>
      <c r="W13" s="584"/>
    </row>
    <row r="14" spans="1:23" s="8" customFormat="1" x14ac:dyDescent="0.35">
      <c r="B14" s="810" t="s">
        <v>365</v>
      </c>
      <c r="C14" s="811">
        <v>33013564</v>
      </c>
      <c r="D14" s="815">
        <v>30468</v>
      </c>
      <c r="E14" s="755">
        <v>0.35</v>
      </c>
      <c r="F14" s="756">
        <f t="shared" si="0"/>
        <v>4101</v>
      </c>
      <c r="G14" s="739">
        <f t="shared" si="1"/>
        <v>3543</v>
      </c>
      <c r="H14" s="757">
        <f t="shared" si="2"/>
        <v>5078</v>
      </c>
      <c r="I14" s="758">
        <f t="shared" si="3"/>
        <v>3957</v>
      </c>
      <c r="J14" s="742">
        <f t="shared" si="4"/>
        <v>5540</v>
      </c>
      <c r="L14" s="610"/>
      <c r="M14" s="153"/>
      <c r="N14" s="616">
        <f t="shared" si="5"/>
        <v>44</v>
      </c>
      <c r="O14" s="153"/>
      <c r="Q14" s="62"/>
      <c r="R14" s="62"/>
      <c r="V14" s="584"/>
      <c r="W14" s="584"/>
    </row>
    <row r="15" spans="1:23" s="8" customFormat="1" x14ac:dyDescent="0.35">
      <c r="B15" s="326" t="s">
        <v>366</v>
      </c>
      <c r="C15" s="312">
        <v>33013565</v>
      </c>
      <c r="D15" s="309">
        <v>36948</v>
      </c>
      <c r="E15" s="313">
        <v>0.35</v>
      </c>
      <c r="F15" s="752">
        <f t="shared" si="0"/>
        <v>4973</v>
      </c>
      <c r="G15" s="299">
        <f t="shared" si="1"/>
        <v>4296</v>
      </c>
      <c r="H15" s="753">
        <f t="shared" si="2"/>
        <v>6158</v>
      </c>
      <c r="I15" s="754">
        <f t="shared" si="3"/>
        <v>4798</v>
      </c>
      <c r="J15" s="310">
        <f t="shared" si="4"/>
        <v>6718</v>
      </c>
      <c r="L15" s="610"/>
      <c r="M15" s="153"/>
      <c r="N15" s="616">
        <f t="shared" si="5"/>
        <v>45</v>
      </c>
      <c r="O15" s="153"/>
      <c r="Q15" s="62"/>
      <c r="R15" s="62"/>
      <c r="V15" s="584"/>
      <c r="W15" s="584"/>
    </row>
    <row r="16" spans="1:23" s="8" customFormat="1" x14ac:dyDescent="0.35">
      <c r="B16" s="326" t="s">
        <v>367</v>
      </c>
      <c r="C16" s="312">
        <v>33013571</v>
      </c>
      <c r="D16" s="309">
        <v>48018</v>
      </c>
      <c r="E16" s="313">
        <v>0.35</v>
      </c>
      <c r="F16" s="752">
        <f t="shared" si="0"/>
        <v>6463</v>
      </c>
      <c r="G16" s="299">
        <f t="shared" si="1"/>
        <v>5583</v>
      </c>
      <c r="H16" s="753">
        <f t="shared" si="2"/>
        <v>8003</v>
      </c>
      <c r="I16" s="754">
        <f t="shared" si="3"/>
        <v>6236</v>
      </c>
      <c r="J16" s="310">
        <f t="shared" si="4"/>
        <v>8731</v>
      </c>
      <c r="L16" s="610"/>
      <c r="M16" s="153"/>
      <c r="N16" s="616">
        <f t="shared" si="5"/>
        <v>45</v>
      </c>
      <c r="O16" s="153"/>
      <c r="Q16" s="62"/>
      <c r="R16" s="62"/>
      <c r="V16" s="584"/>
      <c r="W16" s="584"/>
    </row>
    <row r="17" spans="2:23" s="8" customFormat="1" x14ac:dyDescent="0.35">
      <c r="B17" s="326" t="s">
        <v>368</v>
      </c>
      <c r="C17" s="312">
        <v>33013572</v>
      </c>
      <c r="D17" s="309">
        <v>56868</v>
      </c>
      <c r="E17" s="313">
        <v>0.35</v>
      </c>
      <c r="F17" s="752">
        <f t="shared" si="0"/>
        <v>7654</v>
      </c>
      <c r="G17" s="299">
        <f t="shared" si="1"/>
        <v>6613</v>
      </c>
      <c r="H17" s="753">
        <f t="shared" si="2"/>
        <v>9478</v>
      </c>
      <c r="I17" s="754">
        <f t="shared" si="3"/>
        <v>7385</v>
      </c>
      <c r="J17" s="310">
        <f t="shared" si="4"/>
        <v>10340</v>
      </c>
      <c r="L17" s="610"/>
      <c r="M17" s="153"/>
      <c r="N17" s="616">
        <f t="shared" si="5"/>
        <v>45</v>
      </c>
      <c r="O17" s="153"/>
      <c r="Q17" s="62"/>
      <c r="R17" s="62"/>
      <c r="V17" s="584"/>
      <c r="W17" s="584"/>
    </row>
    <row r="18" spans="2:23" s="8" customFormat="1" x14ac:dyDescent="0.35">
      <c r="B18" s="326" t="s">
        <v>369</v>
      </c>
      <c r="C18" s="312">
        <v>33013566</v>
      </c>
      <c r="D18" s="309">
        <v>62910</v>
      </c>
      <c r="E18" s="313">
        <v>0.35</v>
      </c>
      <c r="F18" s="752">
        <f t="shared" si="0"/>
        <v>8467</v>
      </c>
      <c r="G18" s="299">
        <f t="shared" si="1"/>
        <v>7315</v>
      </c>
      <c r="H18" s="753">
        <f t="shared" si="2"/>
        <v>10485</v>
      </c>
      <c r="I18" s="754">
        <f t="shared" si="3"/>
        <v>8170</v>
      </c>
      <c r="J18" s="310">
        <f t="shared" si="4"/>
        <v>11438</v>
      </c>
      <c r="L18" s="610"/>
      <c r="M18" s="153"/>
      <c r="N18" s="616">
        <f t="shared" si="5"/>
        <v>45</v>
      </c>
      <c r="O18" s="153"/>
      <c r="Q18" s="62"/>
      <c r="R18" s="62"/>
      <c r="V18" s="584"/>
      <c r="W18" s="584"/>
    </row>
    <row r="19" spans="2:23" s="8" customFormat="1" x14ac:dyDescent="0.35">
      <c r="B19" s="351" t="s">
        <v>370</v>
      </c>
      <c r="C19" s="759">
        <v>33013573</v>
      </c>
      <c r="D19" s="365">
        <v>68064</v>
      </c>
      <c r="E19" s="760">
        <v>0.35</v>
      </c>
      <c r="F19" s="761">
        <f t="shared" si="0"/>
        <v>9161</v>
      </c>
      <c r="G19" s="392">
        <f t="shared" si="1"/>
        <v>7914</v>
      </c>
      <c r="H19" s="762">
        <f t="shared" si="2"/>
        <v>11344</v>
      </c>
      <c r="I19" s="278">
        <f t="shared" si="3"/>
        <v>8839</v>
      </c>
      <c r="J19" s="399">
        <f t="shared" si="4"/>
        <v>12375</v>
      </c>
      <c r="L19" s="610"/>
      <c r="M19" s="153"/>
      <c r="N19" s="616">
        <f t="shared" si="5"/>
        <v>45</v>
      </c>
      <c r="O19" s="153"/>
      <c r="Q19" s="62"/>
      <c r="R19" s="62"/>
      <c r="V19" s="584"/>
      <c r="W19" s="584"/>
    </row>
    <row r="20" spans="2:23" s="8" customFormat="1" x14ac:dyDescent="0.35">
      <c r="B20" s="285" t="s">
        <v>371</v>
      </c>
      <c r="C20" s="223">
        <v>33013574</v>
      </c>
      <c r="D20" s="363">
        <v>72816</v>
      </c>
      <c r="E20" s="225">
        <v>0.35</v>
      </c>
      <c r="F20" s="637">
        <f t="shared" si="0"/>
        <v>9800</v>
      </c>
      <c r="G20" s="215">
        <f t="shared" si="1"/>
        <v>8467</v>
      </c>
      <c r="H20" s="236">
        <f t="shared" si="2"/>
        <v>12136</v>
      </c>
      <c r="I20" s="275">
        <f t="shared" si="3"/>
        <v>9457</v>
      </c>
      <c r="J20" s="359">
        <f t="shared" si="4"/>
        <v>13239</v>
      </c>
      <c r="L20" s="610"/>
      <c r="M20" s="153"/>
      <c r="N20" s="616">
        <f t="shared" si="5"/>
        <v>45</v>
      </c>
      <c r="O20" s="153"/>
      <c r="Q20" s="62"/>
      <c r="R20" s="62"/>
      <c r="V20" s="584"/>
      <c r="W20" s="584"/>
    </row>
    <row r="21" spans="2:23" s="8" customFormat="1" x14ac:dyDescent="0.35">
      <c r="B21" s="285" t="s">
        <v>372</v>
      </c>
      <c r="C21" s="223">
        <v>33013567</v>
      </c>
      <c r="D21" s="363">
        <v>76500</v>
      </c>
      <c r="E21" s="225">
        <v>0.35</v>
      </c>
      <c r="F21" s="637">
        <f t="shared" si="0"/>
        <v>10296</v>
      </c>
      <c r="G21" s="215">
        <f t="shared" si="1"/>
        <v>8895</v>
      </c>
      <c r="H21" s="236">
        <f t="shared" si="2"/>
        <v>12750</v>
      </c>
      <c r="I21" s="275">
        <f t="shared" si="3"/>
        <v>9935</v>
      </c>
      <c r="J21" s="359">
        <f t="shared" si="4"/>
        <v>13909</v>
      </c>
      <c r="L21" s="610"/>
      <c r="M21" s="153"/>
      <c r="N21" s="616">
        <f t="shared" si="5"/>
        <v>45</v>
      </c>
      <c r="O21" s="153"/>
      <c r="Q21" s="62"/>
      <c r="R21" s="62"/>
      <c r="V21" s="584"/>
      <c r="W21" s="584"/>
    </row>
    <row r="22" spans="2:23" s="8" customFormat="1" x14ac:dyDescent="0.35">
      <c r="B22" s="285" t="s">
        <v>373</v>
      </c>
      <c r="C22" s="223">
        <v>33013575</v>
      </c>
      <c r="D22" s="363">
        <v>84300</v>
      </c>
      <c r="E22" s="225">
        <v>0.35</v>
      </c>
      <c r="F22" s="637">
        <f t="shared" si="0"/>
        <v>11346</v>
      </c>
      <c r="G22" s="215">
        <f t="shared" si="1"/>
        <v>9802</v>
      </c>
      <c r="H22" s="236">
        <f t="shared" si="2"/>
        <v>14050</v>
      </c>
      <c r="I22" s="275">
        <f t="shared" si="3"/>
        <v>10948</v>
      </c>
      <c r="J22" s="359">
        <f t="shared" si="4"/>
        <v>15327</v>
      </c>
      <c r="L22" s="610"/>
      <c r="M22" s="153"/>
      <c r="N22" s="616">
        <f t="shared" si="5"/>
        <v>45</v>
      </c>
      <c r="O22" s="153"/>
      <c r="Q22" s="62"/>
      <c r="R22" s="62"/>
      <c r="V22" s="584"/>
      <c r="W22" s="584"/>
    </row>
    <row r="23" spans="2:23" s="8" customFormat="1" x14ac:dyDescent="0.35">
      <c r="B23" s="285" t="s">
        <v>374</v>
      </c>
      <c r="C23" s="223">
        <v>33013568</v>
      </c>
      <c r="D23" s="363">
        <v>100200</v>
      </c>
      <c r="E23" s="225">
        <v>0.35</v>
      </c>
      <c r="F23" s="637">
        <f t="shared" si="0"/>
        <v>13486</v>
      </c>
      <c r="G23" s="215">
        <f t="shared" si="1"/>
        <v>11651</v>
      </c>
      <c r="H23" s="236">
        <f t="shared" si="2"/>
        <v>16700</v>
      </c>
      <c r="I23" s="275">
        <f t="shared" si="3"/>
        <v>13013</v>
      </c>
      <c r="J23" s="359">
        <f t="shared" si="4"/>
        <v>18218</v>
      </c>
      <c r="L23" s="610"/>
      <c r="M23" s="153"/>
      <c r="N23" s="616">
        <f t="shared" si="5"/>
        <v>46</v>
      </c>
      <c r="O23" s="153"/>
      <c r="Q23" s="62"/>
      <c r="R23" s="62"/>
      <c r="V23" s="584"/>
      <c r="W23" s="584"/>
    </row>
    <row r="24" spans="2:23" s="8" customFormat="1" x14ac:dyDescent="0.35">
      <c r="B24" s="285" t="s">
        <v>375</v>
      </c>
      <c r="C24" s="812">
        <v>33013576</v>
      </c>
      <c r="D24" s="363">
        <v>116778</v>
      </c>
      <c r="E24" s="225">
        <v>0.35</v>
      </c>
      <c r="F24" s="637">
        <f>ROUND(D24/$F$4,0)</f>
        <v>15717</v>
      </c>
      <c r="G24" s="215">
        <f>ROUND(D24/$G$4,0)</f>
        <v>13579</v>
      </c>
      <c r="H24" s="236">
        <f>ROUND(D24/$H$4,0)</f>
        <v>19463</v>
      </c>
      <c r="I24" s="275">
        <f>ROUND(D24/$I$4,0)</f>
        <v>15166</v>
      </c>
      <c r="J24" s="359">
        <f>ROUND(D24/$J$4,0)</f>
        <v>21232</v>
      </c>
      <c r="L24" s="610"/>
      <c r="M24" s="153"/>
      <c r="N24" s="616">
        <f t="shared" si="5"/>
        <v>46</v>
      </c>
      <c r="O24" s="153"/>
      <c r="Q24" s="62"/>
      <c r="R24" s="62"/>
      <c r="V24" s="584"/>
      <c r="W24" s="584"/>
    </row>
    <row r="25" spans="2:23" s="8" customFormat="1" x14ac:dyDescent="0.35">
      <c r="B25" s="810" t="s">
        <v>376</v>
      </c>
      <c r="C25" s="813">
        <v>33013577</v>
      </c>
      <c r="D25" s="815">
        <v>134070</v>
      </c>
      <c r="E25" s="755">
        <v>0.35</v>
      </c>
      <c r="F25" s="756">
        <f>ROUND(D25/$F$4,0)</f>
        <v>18044</v>
      </c>
      <c r="G25" s="739">
        <f>ROUND(D25/$G$4,0)</f>
        <v>15590</v>
      </c>
      <c r="H25" s="757">
        <f>ROUND(D25/$H$4,0)</f>
        <v>22345</v>
      </c>
      <c r="I25" s="758">
        <f>ROUND(D25/$I$4,0)</f>
        <v>17412</v>
      </c>
      <c r="J25" s="742">
        <f>ROUND(D25/$J$4,0)</f>
        <v>24376</v>
      </c>
      <c r="L25" s="610"/>
      <c r="M25" s="153"/>
      <c r="N25" s="616">
        <f t="shared" si="5"/>
        <v>46</v>
      </c>
      <c r="O25" s="153"/>
      <c r="Q25" s="62"/>
      <c r="R25" s="62"/>
      <c r="V25" s="584"/>
      <c r="W25" s="584"/>
    </row>
    <row r="26" spans="2:23" s="8" customFormat="1" x14ac:dyDescent="0.35">
      <c r="B26" s="326" t="s">
        <v>377</v>
      </c>
      <c r="C26" s="814">
        <v>33013578</v>
      </c>
      <c r="D26" s="309">
        <v>157320</v>
      </c>
      <c r="E26" s="313">
        <v>0.35</v>
      </c>
      <c r="F26" s="752">
        <f>ROUND(D26/$F$4,0)</f>
        <v>21174</v>
      </c>
      <c r="G26" s="299">
        <f>ROUND(D26/$G$4,0)</f>
        <v>18293</v>
      </c>
      <c r="H26" s="753">
        <f>ROUND(D26/$H$4,0)</f>
        <v>26220</v>
      </c>
      <c r="I26" s="754">
        <f>ROUND(D26/$I$4,0)</f>
        <v>20431</v>
      </c>
      <c r="J26" s="310">
        <f>ROUND(D26/$J$4,0)</f>
        <v>28604</v>
      </c>
      <c r="L26" s="610"/>
      <c r="M26" s="153"/>
      <c r="N26" s="616">
        <f>LEN(B26)</f>
        <v>46</v>
      </c>
      <c r="O26" s="153"/>
      <c r="Q26" s="62"/>
      <c r="R26" s="62"/>
      <c r="V26" s="584"/>
      <c r="W26" s="584"/>
    </row>
    <row r="27" spans="2:23" s="8" customFormat="1" x14ac:dyDescent="0.35">
      <c r="B27" s="326" t="s">
        <v>378</v>
      </c>
      <c r="C27" s="814">
        <v>33013569</v>
      </c>
      <c r="D27" s="309">
        <v>178200</v>
      </c>
      <c r="E27" s="313">
        <v>0.35</v>
      </c>
      <c r="F27" s="752">
        <f t="shared" si="0"/>
        <v>23984</v>
      </c>
      <c r="G27" s="299">
        <f t="shared" si="1"/>
        <v>20721</v>
      </c>
      <c r="H27" s="753">
        <f t="shared" si="2"/>
        <v>29700</v>
      </c>
      <c r="I27" s="754">
        <f t="shared" si="3"/>
        <v>23143</v>
      </c>
      <c r="J27" s="310">
        <f t="shared" si="4"/>
        <v>32400</v>
      </c>
      <c r="L27" s="610"/>
      <c r="M27" s="153"/>
      <c r="N27" s="616">
        <f t="shared" si="5"/>
        <v>46</v>
      </c>
      <c r="O27" s="153"/>
      <c r="Q27" s="62"/>
      <c r="R27" s="62"/>
      <c r="V27" s="584"/>
      <c r="W27" s="584"/>
    </row>
    <row r="28" spans="2:23" s="8" customFormat="1" x14ac:dyDescent="0.35">
      <c r="B28" s="326" t="s">
        <v>379</v>
      </c>
      <c r="C28" s="814">
        <v>33013579</v>
      </c>
      <c r="D28" s="309">
        <v>198000</v>
      </c>
      <c r="E28" s="313">
        <v>0.35</v>
      </c>
      <c r="F28" s="752">
        <f t="shared" si="0"/>
        <v>26649</v>
      </c>
      <c r="G28" s="299">
        <f t="shared" si="1"/>
        <v>23023</v>
      </c>
      <c r="H28" s="753">
        <f t="shared" si="2"/>
        <v>33000</v>
      </c>
      <c r="I28" s="754">
        <f t="shared" si="3"/>
        <v>25714</v>
      </c>
      <c r="J28" s="310">
        <f t="shared" si="4"/>
        <v>36000</v>
      </c>
      <c r="L28" s="610"/>
      <c r="M28" s="153"/>
      <c r="N28" s="616">
        <f t="shared" si="5"/>
        <v>46</v>
      </c>
      <c r="O28" s="153"/>
      <c r="Q28" s="62"/>
      <c r="R28" s="62"/>
      <c r="V28" s="584"/>
      <c r="W28" s="584"/>
    </row>
    <row r="29" spans="2:23" s="8" customFormat="1" x14ac:dyDescent="0.35">
      <c r="B29" s="351" t="s">
        <v>380</v>
      </c>
      <c r="C29" s="809">
        <v>33013580</v>
      </c>
      <c r="D29" s="365">
        <v>214050</v>
      </c>
      <c r="E29" s="760">
        <v>0.35</v>
      </c>
      <c r="F29" s="761">
        <f>ROUND(D29/$F$4,0)</f>
        <v>28809</v>
      </c>
      <c r="G29" s="392">
        <f>ROUND(D29/$G$4,0)</f>
        <v>24890</v>
      </c>
      <c r="H29" s="762">
        <f>ROUND(D29/$H$4,0)</f>
        <v>35675</v>
      </c>
      <c r="I29" s="278">
        <f>ROUND(D29/$I$4,0)</f>
        <v>27799</v>
      </c>
      <c r="J29" s="399">
        <f>ROUND(D29/$J$4,0)</f>
        <v>38918</v>
      </c>
      <c r="L29" s="610"/>
      <c r="M29" s="153"/>
      <c r="N29" s="616">
        <f>LEN(B29)</f>
        <v>46</v>
      </c>
      <c r="O29" s="153"/>
      <c r="Q29" s="62"/>
      <c r="R29" s="62"/>
      <c r="V29" s="584"/>
      <c r="W29" s="584"/>
    </row>
    <row r="30" spans="2:23" s="8" customFormat="1" x14ac:dyDescent="0.35">
      <c r="B30" s="285" t="s">
        <v>381</v>
      </c>
      <c r="C30" s="809">
        <v>33013581</v>
      </c>
      <c r="D30" s="363">
        <v>238200</v>
      </c>
      <c r="E30" s="225">
        <v>0.35</v>
      </c>
      <c r="F30" s="637">
        <f>ROUND(D30/$F$4,0)</f>
        <v>32059</v>
      </c>
      <c r="G30" s="215">
        <f>ROUND(D30/$G$4,0)</f>
        <v>27698</v>
      </c>
      <c r="H30" s="236">
        <f>ROUND(D30/$H$4,0)</f>
        <v>39700</v>
      </c>
      <c r="I30" s="275">
        <f>ROUND(D30/$I$4,0)</f>
        <v>30935</v>
      </c>
      <c r="J30" s="359">
        <f>ROUND(D30/$J$4,0)</f>
        <v>43309</v>
      </c>
      <c r="L30" s="610"/>
      <c r="M30" s="153"/>
      <c r="N30" s="616">
        <f>LEN(B30)</f>
        <v>47</v>
      </c>
      <c r="O30" s="153"/>
      <c r="Q30" s="62"/>
      <c r="R30" s="62"/>
      <c r="V30" s="584"/>
      <c r="W30" s="584"/>
    </row>
    <row r="31" spans="2:23" s="8" customFormat="1" x14ac:dyDescent="0.35">
      <c r="B31" s="285" t="s">
        <v>382</v>
      </c>
      <c r="C31" s="809">
        <v>33013582</v>
      </c>
      <c r="D31" s="363">
        <v>317700</v>
      </c>
      <c r="E31" s="225">
        <v>0.35</v>
      </c>
      <c r="F31" s="637">
        <f>ROUND(D31/$F$4,0)</f>
        <v>42759</v>
      </c>
      <c r="G31" s="215">
        <f>ROUND(D31/$G$4,0)</f>
        <v>36942</v>
      </c>
      <c r="H31" s="236">
        <f>ROUND(D31/$H$4,0)</f>
        <v>52950</v>
      </c>
      <c r="I31" s="275">
        <f>ROUND(D31/$I$4,0)</f>
        <v>41260</v>
      </c>
      <c r="J31" s="359">
        <f>ROUND(D31/$J$4,0)</f>
        <v>57764</v>
      </c>
      <c r="L31" s="610"/>
      <c r="M31" s="153"/>
      <c r="N31" s="616">
        <f>LEN(B31)</f>
        <v>47</v>
      </c>
      <c r="O31" s="153"/>
      <c r="Q31" s="62"/>
      <c r="R31" s="62"/>
      <c r="V31" s="584"/>
      <c r="W31" s="584"/>
    </row>
    <row r="32" spans="2:23" s="8" customFormat="1" x14ac:dyDescent="0.35">
      <c r="B32" s="12"/>
      <c r="C32" s="55"/>
      <c r="D32" s="159"/>
      <c r="E32" s="119"/>
      <c r="F32" s="188"/>
      <c r="G32" s="175"/>
      <c r="H32" s="189"/>
      <c r="I32" s="190"/>
      <c r="J32" s="190"/>
      <c r="Q32" s="62"/>
      <c r="R32" s="62"/>
    </row>
    <row r="33" spans="1:21" ht="18.5" x14ac:dyDescent="0.45">
      <c r="A33" s="784"/>
      <c r="B33" s="842" t="s">
        <v>383</v>
      </c>
      <c r="C33" s="785"/>
      <c r="D33" s="784"/>
      <c r="E33" s="784"/>
      <c r="F33" s="786"/>
      <c r="G33" s="784"/>
      <c r="H33" s="787"/>
      <c r="I33" s="788"/>
      <c r="J33" s="788"/>
    </row>
    <row r="35" spans="1:21" s="8" customFormat="1" ht="21" x14ac:dyDescent="0.35">
      <c r="B35" s="969" t="s">
        <v>384</v>
      </c>
      <c r="C35" s="969"/>
      <c r="D35" s="969"/>
      <c r="E35" s="969"/>
      <c r="F35" s="969"/>
      <c r="G35" s="969"/>
      <c r="H35" s="969"/>
      <c r="I35" s="969"/>
      <c r="J35" s="969"/>
      <c r="L35" s="210"/>
      <c r="N35" s="210"/>
      <c r="P35"/>
      <c r="Q35" s="609"/>
      <c r="R35" s="609"/>
      <c r="S35"/>
      <c r="T35"/>
      <c r="U35"/>
    </row>
    <row r="36" spans="1:21" s="8" customFormat="1" ht="96.65" customHeight="1" x14ac:dyDescent="0.35">
      <c r="B36" s="978" t="s">
        <v>385</v>
      </c>
      <c r="C36" s="979"/>
      <c r="D36" s="979"/>
      <c r="E36" s="979"/>
      <c r="F36" s="979"/>
      <c r="G36" s="979"/>
      <c r="H36" s="979"/>
      <c r="I36" s="979"/>
      <c r="J36" s="979"/>
      <c r="L36" s="210"/>
      <c r="N36" s="210"/>
      <c r="P36"/>
      <c r="Q36" s="609"/>
      <c r="R36" s="609"/>
      <c r="S36"/>
      <c r="T36"/>
      <c r="U36"/>
    </row>
    <row r="37" spans="1:21" s="8" customFormat="1" x14ac:dyDescent="0.35">
      <c r="B37" s="285" t="s">
        <v>386</v>
      </c>
      <c r="C37" s="212">
        <v>33017620</v>
      </c>
      <c r="D37" s="363">
        <v>2670</v>
      </c>
      <c r="E37" s="225">
        <v>0.35</v>
      </c>
      <c r="F37" s="637">
        <f t="shared" ref="F37:F54" si="6">ROUND(D37/$F$4,0)</f>
        <v>359</v>
      </c>
      <c r="G37" s="215">
        <f t="shared" ref="G37:G54" si="7">ROUND(D37/$G$4,0)</f>
        <v>310</v>
      </c>
      <c r="H37" s="236">
        <f t="shared" ref="H37:H54" si="8">ROUND(D37/$H$4,0)</f>
        <v>445</v>
      </c>
      <c r="I37" s="275">
        <f t="shared" ref="I37:I54" si="9">ROUND(D37/$I$4,0)</f>
        <v>347</v>
      </c>
      <c r="J37" s="359">
        <f t="shared" ref="J37:J54" si="10">ROUND(D37/$J$4,0)</f>
        <v>485</v>
      </c>
      <c r="L37" s="610"/>
      <c r="N37" s="616">
        <f t="shared" ref="N37:N54" si="11">LEN(B37)</f>
        <v>51</v>
      </c>
      <c r="P37"/>
      <c r="Q37" s="609"/>
      <c r="R37" s="609"/>
      <c r="S37"/>
      <c r="T37"/>
      <c r="U37"/>
    </row>
    <row r="38" spans="1:21" s="8" customFormat="1" x14ac:dyDescent="0.35">
      <c r="B38" s="285" t="s">
        <v>387</v>
      </c>
      <c r="C38" s="212">
        <v>33017621</v>
      </c>
      <c r="D38" s="363">
        <v>4158</v>
      </c>
      <c r="E38" s="225">
        <v>0.35</v>
      </c>
      <c r="F38" s="637">
        <f t="shared" si="6"/>
        <v>560</v>
      </c>
      <c r="G38" s="215">
        <f t="shared" si="7"/>
        <v>483</v>
      </c>
      <c r="H38" s="236">
        <f t="shared" si="8"/>
        <v>693</v>
      </c>
      <c r="I38" s="275">
        <f t="shared" si="9"/>
        <v>540</v>
      </c>
      <c r="J38" s="359">
        <f t="shared" si="10"/>
        <v>756</v>
      </c>
      <c r="L38" s="610"/>
      <c r="N38" s="616">
        <f t="shared" si="11"/>
        <v>51</v>
      </c>
      <c r="P38"/>
      <c r="Q38" s="609"/>
      <c r="R38" s="609"/>
      <c r="S38"/>
      <c r="T38"/>
      <c r="U38"/>
    </row>
    <row r="39" spans="1:21" s="8" customFormat="1" x14ac:dyDescent="0.35">
      <c r="B39" s="285" t="s">
        <v>388</v>
      </c>
      <c r="C39" s="212">
        <v>33017622</v>
      </c>
      <c r="D39" s="363">
        <v>6522</v>
      </c>
      <c r="E39" s="225">
        <v>0.35</v>
      </c>
      <c r="F39" s="637">
        <f t="shared" si="6"/>
        <v>878</v>
      </c>
      <c r="G39" s="215">
        <f t="shared" si="7"/>
        <v>758</v>
      </c>
      <c r="H39" s="236">
        <f t="shared" si="8"/>
        <v>1087</v>
      </c>
      <c r="I39" s="275">
        <f t="shared" si="9"/>
        <v>847</v>
      </c>
      <c r="J39" s="359">
        <f t="shared" si="10"/>
        <v>1186</v>
      </c>
      <c r="L39" s="610"/>
      <c r="N39" s="616">
        <f t="shared" si="11"/>
        <v>51</v>
      </c>
      <c r="P39"/>
      <c r="Q39" s="609"/>
      <c r="R39" s="609"/>
      <c r="S39"/>
      <c r="T39"/>
      <c r="U39"/>
    </row>
    <row r="40" spans="1:21" s="8" customFormat="1" x14ac:dyDescent="0.35">
      <c r="B40" s="285" t="s">
        <v>389</v>
      </c>
      <c r="C40" s="212">
        <v>33017623</v>
      </c>
      <c r="D40" s="363">
        <v>8754</v>
      </c>
      <c r="E40" s="225">
        <v>0.35</v>
      </c>
      <c r="F40" s="637">
        <f t="shared" si="6"/>
        <v>1178</v>
      </c>
      <c r="G40" s="215">
        <f t="shared" si="7"/>
        <v>1018</v>
      </c>
      <c r="H40" s="236">
        <f t="shared" si="8"/>
        <v>1459</v>
      </c>
      <c r="I40" s="275">
        <f t="shared" si="9"/>
        <v>1137</v>
      </c>
      <c r="J40" s="359">
        <f t="shared" si="10"/>
        <v>1592</v>
      </c>
      <c r="L40" s="610"/>
      <c r="N40" s="616">
        <f t="shared" si="11"/>
        <v>52</v>
      </c>
      <c r="P40"/>
      <c r="Q40" s="609"/>
      <c r="R40" s="609"/>
      <c r="S40"/>
      <c r="T40"/>
      <c r="U40"/>
    </row>
    <row r="41" spans="1:21" s="8" customFormat="1" x14ac:dyDescent="0.35">
      <c r="B41" s="285" t="s">
        <v>390</v>
      </c>
      <c r="C41" s="212">
        <v>33017624</v>
      </c>
      <c r="D41" s="363">
        <v>10854</v>
      </c>
      <c r="E41" s="225">
        <v>0.35</v>
      </c>
      <c r="F41" s="637">
        <f t="shared" si="6"/>
        <v>1461</v>
      </c>
      <c r="G41" s="215">
        <f t="shared" si="7"/>
        <v>1262</v>
      </c>
      <c r="H41" s="236">
        <f t="shared" si="8"/>
        <v>1809</v>
      </c>
      <c r="I41" s="275">
        <f t="shared" si="9"/>
        <v>1410</v>
      </c>
      <c r="J41" s="359">
        <f t="shared" si="10"/>
        <v>1973</v>
      </c>
      <c r="L41" s="610"/>
      <c r="N41" s="616">
        <f t="shared" si="11"/>
        <v>52</v>
      </c>
      <c r="P41"/>
      <c r="Q41" s="609"/>
      <c r="R41" s="609"/>
      <c r="S41"/>
      <c r="T41"/>
      <c r="U41"/>
    </row>
    <row r="42" spans="1:21" s="8" customFormat="1" x14ac:dyDescent="0.35">
      <c r="B42" s="285" t="s">
        <v>391</v>
      </c>
      <c r="C42" s="223">
        <v>33017630</v>
      </c>
      <c r="D42" s="363">
        <v>14694</v>
      </c>
      <c r="E42" s="225">
        <v>0.35</v>
      </c>
      <c r="F42" s="637">
        <f t="shared" si="6"/>
        <v>1978</v>
      </c>
      <c r="G42" s="215">
        <f t="shared" si="7"/>
        <v>1709</v>
      </c>
      <c r="H42" s="236">
        <f t="shared" si="8"/>
        <v>2449</v>
      </c>
      <c r="I42" s="275">
        <f t="shared" si="9"/>
        <v>1908</v>
      </c>
      <c r="J42" s="359">
        <f t="shared" si="10"/>
        <v>2672</v>
      </c>
      <c r="L42" s="610"/>
      <c r="N42" s="616">
        <f t="shared" si="11"/>
        <v>52</v>
      </c>
      <c r="P42"/>
      <c r="Q42" s="609"/>
      <c r="R42" s="609"/>
      <c r="S42"/>
      <c r="T42"/>
      <c r="U42"/>
    </row>
    <row r="43" spans="1:21" s="8" customFormat="1" x14ac:dyDescent="0.35">
      <c r="B43" s="285" t="s">
        <v>392</v>
      </c>
      <c r="C43" s="223">
        <v>33017631</v>
      </c>
      <c r="D43" s="363">
        <v>18078</v>
      </c>
      <c r="E43" s="225">
        <v>0.35</v>
      </c>
      <c r="F43" s="637">
        <f t="shared" si="6"/>
        <v>2433</v>
      </c>
      <c r="G43" s="215">
        <f t="shared" si="7"/>
        <v>2102</v>
      </c>
      <c r="H43" s="236">
        <f t="shared" si="8"/>
        <v>3013</v>
      </c>
      <c r="I43" s="275">
        <f t="shared" si="9"/>
        <v>2348</v>
      </c>
      <c r="J43" s="359">
        <f t="shared" si="10"/>
        <v>3287</v>
      </c>
      <c r="L43" s="610"/>
      <c r="N43" s="616">
        <f t="shared" si="11"/>
        <v>52</v>
      </c>
      <c r="P43"/>
      <c r="Q43" s="609"/>
      <c r="R43" s="609"/>
      <c r="S43"/>
      <c r="T43"/>
      <c r="U43"/>
    </row>
    <row r="44" spans="1:21" s="8" customFormat="1" x14ac:dyDescent="0.35">
      <c r="B44" s="285" t="s">
        <v>393</v>
      </c>
      <c r="C44" s="223">
        <v>33017625</v>
      </c>
      <c r="D44" s="363">
        <v>21048</v>
      </c>
      <c r="E44" s="225">
        <v>0.35</v>
      </c>
      <c r="F44" s="637">
        <f t="shared" si="6"/>
        <v>2833</v>
      </c>
      <c r="G44" s="215">
        <f t="shared" si="7"/>
        <v>2447</v>
      </c>
      <c r="H44" s="236">
        <f t="shared" si="8"/>
        <v>3508</v>
      </c>
      <c r="I44" s="275">
        <f t="shared" si="9"/>
        <v>2734</v>
      </c>
      <c r="J44" s="359">
        <f t="shared" si="10"/>
        <v>3827</v>
      </c>
      <c r="L44" s="610"/>
      <c r="N44" s="616">
        <f t="shared" si="11"/>
        <v>52</v>
      </c>
      <c r="P44"/>
      <c r="Q44" s="609"/>
      <c r="R44" s="609"/>
      <c r="S44"/>
      <c r="T44"/>
      <c r="U44"/>
    </row>
    <row r="45" spans="1:21" s="8" customFormat="1" x14ac:dyDescent="0.35">
      <c r="B45" s="285" t="s">
        <v>394</v>
      </c>
      <c r="C45" s="223">
        <v>33017632</v>
      </c>
      <c r="D45" s="363">
        <v>23646</v>
      </c>
      <c r="E45" s="225">
        <v>0.35</v>
      </c>
      <c r="F45" s="637">
        <f t="shared" si="6"/>
        <v>3183</v>
      </c>
      <c r="G45" s="215">
        <f t="shared" si="7"/>
        <v>2750</v>
      </c>
      <c r="H45" s="236">
        <f t="shared" si="8"/>
        <v>3941</v>
      </c>
      <c r="I45" s="275">
        <f t="shared" si="9"/>
        <v>3071</v>
      </c>
      <c r="J45" s="359">
        <f t="shared" si="10"/>
        <v>4299</v>
      </c>
      <c r="L45" s="610"/>
      <c r="N45" s="616">
        <f t="shared" si="11"/>
        <v>52</v>
      </c>
      <c r="P45"/>
      <c r="Q45" s="609"/>
      <c r="R45" s="609"/>
      <c r="S45"/>
      <c r="T45"/>
      <c r="U45"/>
    </row>
    <row r="46" spans="1:21" s="8" customFormat="1" x14ac:dyDescent="0.35">
      <c r="B46" s="285" t="s">
        <v>395</v>
      </c>
      <c r="C46" s="223">
        <v>33017633</v>
      </c>
      <c r="D46" s="363">
        <v>27882</v>
      </c>
      <c r="E46" s="225">
        <v>0.35</v>
      </c>
      <c r="F46" s="637">
        <f t="shared" si="6"/>
        <v>3753</v>
      </c>
      <c r="G46" s="215">
        <f t="shared" si="7"/>
        <v>3242</v>
      </c>
      <c r="H46" s="236">
        <f t="shared" si="8"/>
        <v>4647</v>
      </c>
      <c r="I46" s="275">
        <f t="shared" si="9"/>
        <v>3621</v>
      </c>
      <c r="J46" s="359">
        <f t="shared" si="10"/>
        <v>5069</v>
      </c>
      <c r="L46" s="610"/>
      <c r="N46" s="616">
        <f t="shared" si="11"/>
        <v>52</v>
      </c>
      <c r="P46"/>
      <c r="Q46" s="609"/>
      <c r="R46" s="609"/>
      <c r="S46"/>
      <c r="T46"/>
      <c r="U46"/>
    </row>
    <row r="47" spans="1:21" s="8" customFormat="1" x14ac:dyDescent="0.35">
      <c r="B47" s="285" t="s">
        <v>396</v>
      </c>
      <c r="C47" s="223">
        <v>33017626</v>
      </c>
      <c r="D47" s="363">
        <v>30990</v>
      </c>
      <c r="E47" s="225">
        <v>0.35</v>
      </c>
      <c r="F47" s="637">
        <f t="shared" si="6"/>
        <v>4171</v>
      </c>
      <c r="G47" s="215">
        <f t="shared" si="7"/>
        <v>3603</v>
      </c>
      <c r="H47" s="236">
        <f t="shared" si="8"/>
        <v>5165</v>
      </c>
      <c r="I47" s="275">
        <f t="shared" si="9"/>
        <v>4025</v>
      </c>
      <c r="J47" s="359">
        <f t="shared" si="10"/>
        <v>5635</v>
      </c>
      <c r="L47" s="610"/>
      <c r="N47" s="616">
        <f t="shared" si="11"/>
        <v>52</v>
      </c>
      <c r="P47"/>
      <c r="Q47" s="609"/>
      <c r="R47" s="609"/>
      <c r="S47"/>
      <c r="T47"/>
      <c r="U47"/>
    </row>
    <row r="48" spans="1:21" s="8" customFormat="1" x14ac:dyDescent="0.35">
      <c r="B48" s="285" t="s">
        <v>397</v>
      </c>
      <c r="C48" s="223">
        <v>33017634</v>
      </c>
      <c r="D48" s="363">
        <v>33150</v>
      </c>
      <c r="E48" s="225">
        <v>0.35</v>
      </c>
      <c r="F48" s="637">
        <f t="shared" si="6"/>
        <v>4462</v>
      </c>
      <c r="G48" s="215">
        <f t="shared" si="7"/>
        <v>3855</v>
      </c>
      <c r="H48" s="236">
        <f t="shared" si="8"/>
        <v>5525</v>
      </c>
      <c r="I48" s="275">
        <f t="shared" si="9"/>
        <v>4305</v>
      </c>
      <c r="J48" s="359">
        <f t="shared" si="10"/>
        <v>6027</v>
      </c>
      <c r="L48" s="610"/>
      <c r="N48" s="616">
        <f t="shared" si="11"/>
        <v>52</v>
      </c>
      <c r="P48"/>
      <c r="Q48" s="609"/>
      <c r="R48" s="609"/>
      <c r="S48"/>
      <c r="T48"/>
      <c r="U48"/>
    </row>
    <row r="49" spans="2:21" s="8" customFormat="1" x14ac:dyDescent="0.35">
      <c r="B49" s="285" t="s">
        <v>398</v>
      </c>
      <c r="C49" s="212">
        <v>33017627</v>
      </c>
      <c r="D49" s="363">
        <v>41190</v>
      </c>
      <c r="E49" s="225">
        <v>0.35</v>
      </c>
      <c r="F49" s="637">
        <f t="shared" si="6"/>
        <v>5544</v>
      </c>
      <c r="G49" s="215">
        <f t="shared" si="7"/>
        <v>4790</v>
      </c>
      <c r="H49" s="236">
        <f t="shared" si="8"/>
        <v>6865</v>
      </c>
      <c r="I49" s="275">
        <f t="shared" si="9"/>
        <v>5349</v>
      </c>
      <c r="J49" s="359">
        <f t="shared" si="10"/>
        <v>7489</v>
      </c>
      <c r="L49" s="610"/>
      <c r="N49" s="616">
        <f t="shared" si="11"/>
        <v>53</v>
      </c>
      <c r="P49"/>
      <c r="Q49" s="609"/>
      <c r="R49" s="609"/>
      <c r="S49"/>
      <c r="T49"/>
      <c r="U49"/>
    </row>
    <row r="50" spans="2:21" s="8" customFormat="1" x14ac:dyDescent="0.35">
      <c r="B50" s="285" t="s">
        <v>399</v>
      </c>
      <c r="C50" s="812">
        <v>33017635</v>
      </c>
      <c r="D50" s="363">
        <v>48228</v>
      </c>
      <c r="E50" s="225">
        <v>0.35</v>
      </c>
      <c r="F50" s="637">
        <f>ROUND(D50/$F$4,0)</f>
        <v>6491</v>
      </c>
      <c r="G50" s="215">
        <f>ROUND(D50/$G$4,0)</f>
        <v>5608</v>
      </c>
      <c r="H50" s="236">
        <f>ROUND(D50/$H$4,0)</f>
        <v>8038</v>
      </c>
      <c r="I50" s="275">
        <f>ROUND(D50/$I$4,0)</f>
        <v>6263</v>
      </c>
      <c r="J50" s="359">
        <f>ROUND(D50/$J$4,0)</f>
        <v>8769</v>
      </c>
      <c r="L50" s="210"/>
      <c r="N50" s="616">
        <f>LEN(B50)</f>
        <v>53</v>
      </c>
      <c r="P50"/>
      <c r="Q50" s="609"/>
      <c r="R50" s="609"/>
      <c r="S50"/>
      <c r="T50"/>
      <c r="U50"/>
    </row>
    <row r="51" spans="2:21" s="8" customFormat="1" x14ac:dyDescent="0.35">
      <c r="B51" s="285" t="s">
        <v>400</v>
      </c>
      <c r="C51" s="809">
        <v>33017636</v>
      </c>
      <c r="D51" s="363">
        <v>54300</v>
      </c>
      <c r="E51" s="225">
        <v>0.35</v>
      </c>
      <c r="F51" s="637">
        <f>ROUND(D51/$F$4,0)</f>
        <v>7308</v>
      </c>
      <c r="G51" s="215">
        <f>ROUND(D51/$G$4,0)</f>
        <v>6314</v>
      </c>
      <c r="H51" s="236">
        <f>ROUND(D51/$H$4,0)</f>
        <v>9050</v>
      </c>
      <c r="I51" s="275">
        <f>ROUND(D51/$I$4,0)</f>
        <v>7052</v>
      </c>
      <c r="J51" s="359">
        <f>ROUND(D51/$J$4,0)</f>
        <v>9873</v>
      </c>
      <c r="L51" s="210"/>
      <c r="N51" s="616">
        <f>LEN(B51)</f>
        <v>53</v>
      </c>
      <c r="P51"/>
      <c r="Q51" s="609"/>
      <c r="R51" s="609"/>
      <c r="S51"/>
      <c r="T51"/>
      <c r="U51"/>
    </row>
    <row r="52" spans="2:21" s="8" customFormat="1" x14ac:dyDescent="0.35">
      <c r="B52" s="285" t="s">
        <v>401</v>
      </c>
      <c r="C52" s="809">
        <v>33017637</v>
      </c>
      <c r="D52" s="363">
        <v>64290</v>
      </c>
      <c r="E52" s="225">
        <v>0.35</v>
      </c>
      <c r="F52" s="637">
        <f>ROUND(D52/$F$4,0)</f>
        <v>8653</v>
      </c>
      <c r="G52" s="215">
        <f>ROUND(D52/$G$4,0)</f>
        <v>7476</v>
      </c>
      <c r="H52" s="236">
        <f>ROUND(D52/$H$4,0)</f>
        <v>10715</v>
      </c>
      <c r="I52" s="275">
        <f>ROUND(D52/$I$4,0)</f>
        <v>8349</v>
      </c>
      <c r="J52" s="359">
        <f>ROUND(D52/$J$4,0)</f>
        <v>11689</v>
      </c>
      <c r="L52" s="210"/>
      <c r="N52" s="616">
        <f>LEN(B52)</f>
        <v>53</v>
      </c>
      <c r="P52"/>
      <c r="Q52" s="609"/>
      <c r="R52" s="609"/>
      <c r="S52"/>
      <c r="T52"/>
      <c r="U52"/>
    </row>
    <row r="53" spans="2:21" s="8" customFormat="1" x14ac:dyDescent="0.35">
      <c r="B53" s="285" t="s">
        <v>402</v>
      </c>
      <c r="C53" s="809">
        <v>33017628</v>
      </c>
      <c r="D53" s="363">
        <v>71700</v>
      </c>
      <c r="E53" s="225">
        <v>0.35</v>
      </c>
      <c r="F53" s="637">
        <f t="shared" si="6"/>
        <v>9650</v>
      </c>
      <c r="G53" s="215">
        <f t="shared" si="7"/>
        <v>8337</v>
      </c>
      <c r="H53" s="236">
        <f t="shared" si="8"/>
        <v>11950</v>
      </c>
      <c r="I53" s="275">
        <f t="shared" si="9"/>
        <v>9312</v>
      </c>
      <c r="J53" s="359">
        <f t="shared" si="10"/>
        <v>13036</v>
      </c>
      <c r="L53" s="610"/>
      <c r="N53" s="616">
        <f t="shared" si="11"/>
        <v>53</v>
      </c>
      <c r="P53"/>
      <c r="Q53" s="609"/>
      <c r="R53" s="609"/>
      <c r="S53"/>
      <c r="T53"/>
      <c r="U53"/>
    </row>
    <row r="54" spans="2:21" s="8" customFormat="1" x14ac:dyDescent="0.35">
      <c r="B54" s="285" t="s">
        <v>403</v>
      </c>
      <c r="C54" s="809">
        <v>33017638</v>
      </c>
      <c r="D54" s="363">
        <v>82650</v>
      </c>
      <c r="E54" s="225">
        <v>0.35</v>
      </c>
      <c r="F54" s="637">
        <f t="shared" si="6"/>
        <v>11124</v>
      </c>
      <c r="G54" s="215">
        <f t="shared" si="7"/>
        <v>9610</v>
      </c>
      <c r="H54" s="236">
        <f t="shared" si="8"/>
        <v>13775</v>
      </c>
      <c r="I54" s="275">
        <f t="shared" si="9"/>
        <v>10734</v>
      </c>
      <c r="J54" s="359">
        <f t="shared" si="10"/>
        <v>15027</v>
      </c>
      <c r="L54" s="210"/>
      <c r="N54" s="616">
        <f t="shared" si="11"/>
        <v>53</v>
      </c>
      <c r="P54"/>
      <c r="Q54" s="609"/>
      <c r="R54" s="609"/>
      <c r="S54"/>
      <c r="T54"/>
      <c r="U54"/>
    </row>
    <row r="55" spans="2:21" s="8" customFormat="1" x14ac:dyDescent="0.35">
      <c r="B55" s="285" t="s">
        <v>404</v>
      </c>
      <c r="C55" s="809">
        <v>33017639</v>
      </c>
      <c r="D55" s="363">
        <v>95700</v>
      </c>
      <c r="E55" s="225">
        <v>0.35</v>
      </c>
      <c r="F55" s="637">
        <f>ROUND(D55/$F$4,0)</f>
        <v>12880</v>
      </c>
      <c r="G55" s="215">
        <f>ROUND(D55/$G$4,0)</f>
        <v>11128</v>
      </c>
      <c r="H55" s="236">
        <f>ROUND(D55/$H$4,0)</f>
        <v>15950</v>
      </c>
      <c r="I55" s="275">
        <f>ROUND(D55/$I$4,0)</f>
        <v>12429</v>
      </c>
      <c r="J55" s="359">
        <f>ROUND(D55/$J$4,0)</f>
        <v>17400</v>
      </c>
      <c r="L55" s="210"/>
      <c r="N55" s="616">
        <f>LEN(B55)</f>
        <v>53</v>
      </c>
      <c r="P55"/>
      <c r="Q55" s="609"/>
      <c r="R55" s="609"/>
      <c r="S55"/>
      <c r="T55"/>
      <c r="U55"/>
    </row>
    <row r="56" spans="2:21" s="8" customFormat="1" x14ac:dyDescent="0.35">
      <c r="B56" s="285" t="s">
        <v>405</v>
      </c>
      <c r="C56" s="809">
        <v>33017640</v>
      </c>
      <c r="D56" s="363">
        <v>105450</v>
      </c>
      <c r="E56" s="225">
        <v>0.35</v>
      </c>
      <c r="F56" s="637">
        <f>ROUND(D56/$F$4,0)</f>
        <v>14192</v>
      </c>
      <c r="G56" s="215">
        <f>ROUND(D56/$G$4,0)</f>
        <v>12262</v>
      </c>
      <c r="H56" s="236">
        <f>ROUND(D56/$H$4,0)</f>
        <v>17575</v>
      </c>
      <c r="I56" s="275">
        <f>ROUND(D56/$I$4,0)</f>
        <v>13695</v>
      </c>
      <c r="J56" s="359">
        <f>ROUND(D56/$J$4,0)</f>
        <v>19173</v>
      </c>
      <c r="L56" s="210"/>
      <c r="N56" s="616">
        <f>LEN(B56)</f>
        <v>54</v>
      </c>
      <c r="P56"/>
      <c r="Q56" s="609"/>
      <c r="R56" s="609"/>
      <c r="S56"/>
      <c r="T56"/>
      <c r="U56"/>
    </row>
    <row r="57" spans="2:21" s="8" customFormat="1" x14ac:dyDescent="0.35">
      <c r="B57" s="285" t="s">
        <v>406</v>
      </c>
      <c r="C57" s="809">
        <v>33017641</v>
      </c>
      <c r="D57" s="363">
        <v>124950</v>
      </c>
      <c r="E57" s="225">
        <v>0.35</v>
      </c>
      <c r="F57" s="637">
        <f>ROUND(D57/$F$4,0)</f>
        <v>16817</v>
      </c>
      <c r="G57" s="215">
        <f>ROUND(D57/$G$4,0)</f>
        <v>14529</v>
      </c>
      <c r="H57" s="236">
        <f>ROUND(D57/$H$4,0)</f>
        <v>20825</v>
      </c>
      <c r="I57" s="275">
        <f>ROUND(D57/$I$4,0)</f>
        <v>16227</v>
      </c>
      <c r="J57" s="359">
        <f>ROUND(D57/$J$4,0)</f>
        <v>22718</v>
      </c>
      <c r="L57" s="210"/>
      <c r="N57" s="616">
        <f>LEN(B57)</f>
        <v>54</v>
      </c>
      <c r="P57"/>
      <c r="Q57" s="609"/>
      <c r="R57" s="609"/>
      <c r="S57"/>
      <c r="T57"/>
      <c r="U57"/>
    </row>
    <row r="58" spans="2:21" s="8" customFormat="1" x14ac:dyDescent="0.35">
      <c r="B58" s="12"/>
      <c r="C58" s="55"/>
      <c r="D58" s="718"/>
      <c r="E58" s="717"/>
      <c r="F58" s="188"/>
      <c r="G58" s="175"/>
      <c r="H58" s="191"/>
      <c r="I58" s="192"/>
      <c r="J58" s="192"/>
      <c r="P58"/>
      <c r="Q58" s="609"/>
      <c r="R58" s="609"/>
      <c r="S58"/>
      <c r="T58"/>
      <c r="U58"/>
    </row>
    <row r="59" spans="2:21" s="8" customFormat="1" ht="21" x14ac:dyDescent="0.35">
      <c r="B59" s="969" t="s">
        <v>407</v>
      </c>
      <c r="C59" s="969"/>
      <c r="D59" s="969"/>
      <c r="E59" s="969"/>
      <c r="F59" s="969"/>
      <c r="G59" s="969"/>
      <c r="H59" s="969"/>
      <c r="I59" s="969"/>
      <c r="J59" s="969"/>
      <c r="L59" s="210"/>
      <c r="N59" s="210"/>
      <c r="P59"/>
      <c r="Q59" s="609"/>
      <c r="R59" s="609"/>
      <c r="S59"/>
      <c r="T59"/>
      <c r="U59"/>
    </row>
    <row r="60" spans="2:21" s="8" customFormat="1" ht="111.65" customHeight="1" x14ac:dyDescent="0.35">
      <c r="B60" s="978" t="s">
        <v>408</v>
      </c>
      <c r="C60" s="979"/>
      <c r="D60" s="979"/>
      <c r="E60" s="979"/>
      <c r="F60" s="979"/>
      <c r="G60" s="979"/>
      <c r="H60" s="979"/>
      <c r="I60" s="979"/>
      <c r="J60" s="979"/>
      <c r="L60" s="210"/>
      <c r="N60" s="210"/>
      <c r="P60"/>
      <c r="Q60" s="609"/>
      <c r="R60" s="609"/>
      <c r="S60"/>
      <c r="T60"/>
      <c r="U60"/>
    </row>
    <row r="61" spans="2:21" s="8" customFormat="1" x14ac:dyDescent="0.35">
      <c r="B61" s="285" t="s">
        <v>409</v>
      </c>
      <c r="C61" s="223">
        <v>33017670</v>
      </c>
      <c r="D61" s="363">
        <v>6420</v>
      </c>
      <c r="E61" s="225">
        <v>0.35</v>
      </c>
      <c r="F61" s="637">
        <f t="shared" ref="F61:F78" si="12">ROUND(D61/$F$4,0)</f>
        <v>864</v>
      </c>
      <c r="G61" s="215">
        <f t="shared" ref="G61:G78" si="13">ROUND(D61/$G$4,0)</f>
        <v>747</v>
      </c>
      <c r="H61" s="236">
        <f t="shared" ref="H61:H78" si="14">ROUND(D61/$H$4,0)</f>
        <v>1070</v>
      </c>
      <c r="I61" s="275">
        <f t="shared" ref="I61:I78" si="15">ROUND(D61/$I$4,0)</f>
        <v>834</v>
      </c>
      <c r="J61" s="359">
        <f t="shared" ref="J61:J78" si="16">ROUND(D61/$J$4,0)</f>
        <v>1167</v>
      </c>
      <c r="L61" s="610"/>
      <c r="N61" s="616">
        <f t="shared" ref="N61:N78" si="17">LEN(B61)</f>
        <v>51</v>
      </c>
      <c r="P61"/>
      <c r="Q61" s="609"/>
      <c r="R61" s="609"/>
      <c r="S61"/>
      <c r="T61"/>
      <c r="U61"/>
    </row>
    <row r="62" spans="2:21" s="8" customFormat="1" x14ac:dyDescent="0.35">
      <c r="B62" s="285" t="s">
        <v>410</v>
      </c>
      <c r="C62" s="223">
        <v>33017671</v>
      </c>
      <c r="D62" s="363">
        <v>7908</v>
      </c>
      <c r="E62" s="225">
        <v>0.35</v>
      </c>
      <c r="F62" s="637">
        <f t="shared" si="12"/>
        <v>1064</v>
      </c>
      <c r="G62" s="215">
        <f t="shared" si="13"/>
        <v>920</v>
      </c>
      <c r="H62" s="236">
        <f t="shared" si="14"/>
        <v>1318</v>
      </c>
      <c r="I62" s="275">
        <f t="shared" si="15"/>
        <v>1027</v>
      </c>
      <c r="J62" s="359">
        <f t="shared" si="16"/>
        <v>1438</v>
      </c>
      <c r="L62" s="610"/>
      <c r="N62" s="616">
        <f t="shared" si="17"/>
        <v>51</v>
      </c>
      <c r="P62"/>
      <c r="Q62" s="609"/>
      <c r="R62" s="609"/>
      <c r="S62"/>
      <c r="T62"/>
      <c r="U62"/>
    </row>
    <row r="63" spans="2:21" s="8" customFormat="1" x14ac:dyDescent="0.35">
      <c r="B63" s="285" t="s">
        <v>411</v>
      </c>
      <c r="C63" s="223">
        <v>33017672</v>
      </c>
      <c r="D63" s="363">
        <v>10272</v>
      </c>
      <c r="E63" s="225">
        <v>0.35</v>
      </c>
      <c r="F63" s="637">
        <f t="shared" si="12"/>
        <v>1383</v>
      </c>
      <c r="G63" s="215">
        <f t="shared" si="13"/>
        <v>1194</v>
      </c>
      <c r="H63" s="236">
        <f t="shared" si="14"/>
        <v>1712</v>
      </c>
      <c r="I63" s="275">
        <f t="shared" si="15"/>
        <v>1334</v>
      </c>
      <c r="J63" s="359">
        <f t="shared" si="16"/>
        <v>1868</v>
      </c>
      <c r="L63" s="610"/>
      <c r="N63" s="616">
        <f t="shared" si="17"/>
        <v>51</v>
      </c>
      <c r="P63"/>
      <c r="Q63" s="609"/>
      <c r="R63" s="609"/>
      <c r="S63"/>
      <c r="T63"/>
      <c r="U63"/>
    </row>
    <row r="64" spans="2:21" s="8" customFormat="1" x14ac:dyDescent="0.35">
      <c r="B64" s="285" t="s">
        <v>412</v>
      </c>
      <c r="C64" s="223">
        <v>33017673</v>
      </c>
      <c r="D64" s="363">
        <v>12504</v>
      </c>
      <c r="E64" s="225">
        <v>0.35</v>
      </c>
      <c r="F64" s="637">
        <f t="shared" si="12"/>
        <v>1683</v>
      </c>
      <c r="G64" s="215">
        <f t="shared" si="13"/>
        <v>1454</v>
      </c>
      <c r="H64" s="236">
        <f t="shared" si="14"/>
        <v>2084</v>
      </c>
      <c r="I64" s="275">
        <f t="shared" si="15"/>
        <v>1624</v>
      </c>
      <c r="J64" s="359">
        <f t="shared" si="16"/>
        <v>2273</v>
      </c>
      <c r="L64" s="610"/>
      <c r="N64" s="616">
        <f t="shared" si="17"/>
        <v>51</v>
      </c>
      <c r="P64"/>
      <c r="Q64" s="609"/>
      <c r="R64" s="609"/>
      <c r="S64"/>
      <c r="T64"/>
      <c r="U64"/>
    </row>
    <row r="65" spans="2:21" s="8" customFormat="1" x14ac:dyDescent="0.35">
      <c r="B65" s="285" t="s">
        <v>413</v>
      </c>
      <c r="C65" s="223">
        <v>33017674</v>
      </c>
      <c r="D65" s="363">
        <v>14604</v>
      </c>
      <c r="E65" s="225">
        <v>0.35</v>
      </c>
      <c r="F65" s="637">
        <f t="shared" si="12"/>
        <v>1966</v>
      </c>
      <c r="G65" s="215">
        <f t="shared" si="13"/>
        <v>1698</v>
      </c>
      <c r="H65" s="236">
        <f t="shared" si="14"/>
        <v>2434</v>
      </c>
      <c r="I65" s="275">
        <f t="shared" si="15"/>
        <v>1897</v>
      </c>
      <c r="J65" s="359">
        <f t="shared" si="16"/>
        <v>2655</v>
      </c>
      <c r="L65" s="610"/>
      <c r="N65" s="616">
        <f t="shared" si="17"/>
        <v>52</v>
      </c>
      <c r="P65"/>
      <c r="Q65" s="609"/>
      <c r="R65" s="609"/>
      <c r="S65"/>
      <c r="T65"/>
      <c r="U65"/>
    </row>
    <row r="66" spans="2:21" s="8" customFormat="1" x14ac:dyDescent="0.35">
      <c r="B66" s="285" t="s">
        <v>414</v>
      </c>
      <c r="C66" s="223">
        <v>33017680</v>
      </c>
      <c r="D66" s="363">
        <v>18444</v>
      </c>
      <c r="E66" s="225">
        <v>0.35</v>
      </c>
      <c r="F66" s="637">
        <f t="shared" si="12"/>
        <v>2482</v>
      </c>
      <c r="G66" s="215">
        <f t="shared" si="13"/>
        <v>2145</v>
      </c>
      <c r="H66" s="236">
        <f t="shared" si="14"/>
        <v>3074</v>
      </c>
      <c r="I66" s="275">
        <f t="shared" si="15"/>
        <v>2395</v>
      </c>
      <c r="J66" s="359">
        <f t="shared" si="16"/>
        <v>3353</v>
      </c>
      <c r="L66" s="610"/>
      <c r="N66" s="616">
        <f t="shared" si="17"/>
        <v>52</v>
      </c>
      <c r="P66"/>
      <c r="Q66" s="609"/>
      <c r="R66" s="609"/>
      <c r="S66"/>
      <c r="T66"/>
      <c r="U66"/>
    </row>
    <row r="67" spans="2:21" s="8" customFormat="1" x14ac:dyDescent="0.35">
      <c r="B67" s="285" t="s">
        <v>415</v>
      </c>
      <c r="C67" s="223">
        <v>33017681</v>
      </c>
      <c r="D67" s="363">
        <v>21828</v>
      </c>
      <c r="E67" s="225">
        <v>0.35</v>
      </c>
      <c r="F67" s="637">
        <f t="shared" si="12"/>
        <v>2938</v>
      </c>
      <c r="G67" s="215">
        <f t="shared" si="13"/>
        <v>2538</v>
      </c>
      <c r="H67" s="236">
        <f t="shared" si="14"/>
        <v>3638</v>
      </c>
      <c r="I67" s="275">
        <f t="shared" si="15"/>
        <v>2835</v>
      </c>
      <c r="J67" s="359">
        <f t="shared" si="16"/>
        <v>3969</v>
      </c>
      <c r="L67" s="610"/>
      <c r="N67" s="616">
        <f t="shared" si="17"/>
        <v>52</v>
      </c>
      <c r="P67"/>
      <c r="Q67" s="609"/>
      <c r="R67" s="609"/>
      <c r="S67"/>
      <c r="T67"/>
      <c r="U67"/>
    </row>
    <row r="68" spans="2:21" s="8" customFormat="1" ht="16.5" customHeight="1" x14ac:dyDescent="0.35">
      <c r="B68" s="285" t="s">
        <v>416</v>
      </c>
      <c r="C68" s="223">
        <v>33017675</v>
      </c>
      <c r="D68" s="363">
        <v>24798</v>
      </c>
      <c r="E68" s="225">
        <v>0.35</v>
      </c>
      <c r="F68" s="637">
        <f t="shared" si="12"/>
        <v>3338</v>
      </c>
      <c r="G68" s="215">
        <f t="shared" si="13"/>
        <v>2883</v>
      </c>
      <c r="H68" s="236">
        <f t="shared" si="14"/>
        <v>4133</v>
      </c>
      <c r="I68" s="275">
        <f t="shared" si="15"/>
        <v>3221</v>
      </c>
      <c r="J68" s="359">
        <f t="shared" si="16"/>
        <v>4509</v>
      </c>
      <c r="L68" s="610"/>
      <c r="N68" s="616">
        <f t="shared" si="17"/>
        <v>52</v>
      </c>
      <c r="P68"/>
      <c r="Q68" s="609"/>
      <c r="R68" s="609"/>
      <c r="S68"/>
      <c r="T68"/>
      <c r="U68"/>
    </row>
    <row r="69" spans="2:21" s="8" customFormat="1" x14ac:dyDescent="0.35">
      <c r="B69" s="285" t="s">
        <v>417</v>
      </c>
      <c r="C69" s="223">
        <v>33017682</v>
      </c>
      <c r="D69" s="363">
        <v>27396</v>
      </c>
      <c r="E69" s="225">
        <v>0.35</v>
      </c>
      <c r="F69" s="637">
        <f t="shared" si="12"/>
        <v>3687</v>
      </c>
      <c r="G69" s="215">
        <f t="shared" si="13"/>
        <v>3186</v>
      </c>
      <c r="H69" s="236">
        <f t="shared" si="14"/>
        <v>4566</v>
      </c>
      <c r="I69" s="275">
        <f t="shared" si="15"/>
        <v>3558</v>
      </c>
      <c r="J69" s="359">
        <f t="shared" si="16"/>
        <v>4981</v>
      </c>
      <c r="L69" s="610"/>
      <c r="N69" s="616">
        <f t="shared" si="17"/>
        <v>52</v>
      </c>
      <c r="P69"/>
      <c r="Q69" s="609"/>
      <c r="R69" s="609"/>
      <c r="S69"/>
      <c r="T69"/>
      <c r="U69"/>
    </row>
    <row r="70" spans="2:21" s="8" customFormat="1" x14ac:dyDescent="0.35">
      <c r="B70" s="285" t="s">
        <v>418</v>
      </c>
      <c r="C70" s="223">
        <v>33017683</v>
      </c>
      <c r="D70" s="363">
        <v>31632</v>
      </c>
      <c r="E70" s="225">
        <v>0.35</v>
      </c>
      <c r="F70" s="637">
        <f t="shared" si="12"/>
        <v>4257</v>
      </c>
      <c r="G70" s="215">
        <f t="shared" si="13"/>
        <v>3678</v>
      </c>
      <c r="H70" s="236">
        <f t="shared" si="14"/>
        <v>5272</v>
      </c>
      <c r="I70" s="275">
        <f t="shared" si="15"/>
        <v>4108</v>
      </c>
      <c r="J70" s="359">
        <f t="shared" si="16"/>
        <v>5751</v>
      </c>
      <c r="L70" s="610"/>
      <c r="N70" s="616">
        <f t="shared" si="17"/>
        <v>52</v>
      </c>
      <c r="P70"/>
      <c r="Q70" s="609"/>
      <c r="R70" s="609"/>
      <c r="S70"/>
      <c r="T70"/>
      <c r="U70"/>
    </row>
    <row r="71" spans="2:21" s="8" customFormat="1" x14ac:dyDescent="0.35">
      <c r="B71" s="285" t="s">
        <v>419</v>
      </c>
      <c r="C71" s="223">
        <v>33017676</v>
      </c>
      <c r="D71" s="363">
        <v>34740</v>
      </c>
      <c r="E71" s="225">
        <v>0.35</v>
      </c>
      <c r="F71" s="637">
        <f t="shared" si="12"/>
        <v>4676</v>
      </c>
      <c r="G71" s="215">
        <f t="shared" si="13"/>
        <v>4040</v>
      </c>
      <c r="H71" s="236">
        <f t="shared" si="14"/>
        <v>5790</v>
      </c>
      <c r="I71" s="275">
        <f t="shared" si="15"/>
        <v>4512</v>
      </c>
      <c r="J71" s="359">
        <f t="shared" si="16"/>
        <v>6316</v>
      </c>
      <c r="L71" s="610"/>
      <c r="N71" s="616">
        <f t="shared" si="17"/>
        <v>52</v>
      </c>
      <c r="P71"/>
      <c r="Q71" s="609"/>
      <c r="R71" s="609"/>
      <c r="S71"/>
      <c r="T71"/>
      <c r="U71"/>
    </row>
    <row r="72" spans="2:21" s="8" customFormat="1" x14ac:dyDescent="0.35">
      <c r="B72" s="285" t="s">
        <v>420</v>
      </c>
      <c r="C72" s="223">
        <v>33017684</v>
      </c>
      <c r="D72" s="363">
        <v>36900</v>
      </c>
      <c r="E72" s="225">
        <v>0.35</v>
      </c>
      <c r="F72" s="637">
        <f t="shared" si="12"/>
        <v>4966</v>
      </c>
      <c r="G72" s="215">
        <f t="shared" si="13"/>
        <v>4291</v>
      </c>
      <c r="H72" s="236">
        <f t="shared" si="14"/>
        <v>6150</v>
      </c>
      <c r="I72" s="275">
        <f t="shared" si="15"/>
        <v>4792</v>
      </c>
      <c r="J72" s="359">
        <f t="shared" si="16"/>
        <v>6709</v>
      </c>
      <c r="L72" s="610"/>
      <c r="N72" s="616">
        <f t="shared" si="17"/>
        <v>52</v>
      </c>
      <c r="P72"/>
      <c r="Q72" s="609"/>
      <c r="R72" s="609"/>
      <c r="S72"/>
      <c r="T72"/>
      <c r="U72"/>
    </row>
    <row r="73" spans="2:21" s="8" customFormat="1" x14ac:dyDescent="0.35">
      <c r="B73" s="285" t="s">
        <v>421</v>
      </c>
      <c r="C73" s="223">
        <v>33017677</v>
      </c>
      <c r="D73" s="363">
        <v>44940</v>
      </c>
      <c r="E73" s="225">
        <v>0.35</v>
      </c>
      <c r="F73" s="637">
        <f t="shared" si="12"/>
        <v>6048</v>
      </c>
      <c r="G73" s="215">
        <f t="shared" si="13"/>
        <v>5226</v>
      </c>
      <c r="H73" s="236">
        <f t="shared" si="14"/>
        <v>7490</v>
      </c>
      <c r="I73" s="275">
        <f t="shared" si="15"/>
        <v>5836</v>
      </c>
      <c r="J73" s="359">
        <f t="shared" si="16"/>
        <v>8171</v>
      </c>
      <c r="L73" s="610"/>
      <c r="N73" s="616">
        <f t="shared" si="17"/>
        <v>53</v>
      </c>
      <c r="P73"/>
      <c r="Q73" s="609"/>
      <c r="R73" s="609"/>
      <c r="S73"/>
      <c r="T73"/>
      <c r="U73"/>
    </row>
    <row r="74" spans="2:21" s="8" customFormat="1" x14ac:dyDescent="0.35">
      <c r="B74" s="285" t="s">
        <v>422</v>
      </c>
      <c r="C74" s="223">
        <v>33017685</v>
      </c>
      <c r="D74" s="363">
        <v>51978</v>
      </c>
      <c r="E74" s="225">
        <v>0.35</v>
      </c>
      <c r="F74" s="637">
        <f>ROUND(D74/$F$4,0)</f>
        <v>6996</v>
      </c>
      <c r="G74" s="215">
        <f>ROUND(D74/$G$4,0)</f>
        <v>6044</v>
      </c>
      <c r="H74" s="236">
        <f>ROUND(D74/$H$4,0)</f>
        <v>8663</v>
      </c>
      <c r="I74" s="275">
        <f>ROUND(D74/$I$4,0)</f>
        <v>6750</v>
      </c>
      <c r="J74" s="359">
        <f>ROUND(D74/$J$4,0)</f>
        <v>9451</v>
      </c>
      <c r="L74" s="210"/>
      <c r="N74" s="616">
        <f>LEN(B74)</f>
        <v>53</v>
      </c>
      <c r="P74"/>
      <c r="Q74" s="609"/>
      <c r="R74" s="609"/>
      <c r="S74"/>
      <c r="T74"/>
      <c r="U74"/>
    </row>
    <row r="75" spans="2:21" s="8" customFormat="1" x14ac:dyDescent="0.35">
      <c r="B75" s="285" t="s">
        <v>423</v>
      </c>
      <c r="C75" s="223">
        <v>33017686</v>
      </c>
      <c r="D75" s="363">
        <v>58050</v>
      </c>
      <c r="E75" s="225">
        <v>0.35</v>
      </c>
      <c r="F75" s="637">
        <f>ROUND(D75/$F$4,0)</f>
        <v>7813</v>
      </c>
      <c r="G75" s="215">
        <f>ROUND(D75/$G$4,0)</f>
        <v>6750</v>
      </c>
      <c r="H75" s="236">
        <f>ROUND(D75/$H$4,0)</f>
        <v>9675</v>
      </c>
      <c r="I75" s="275">
        <f>ROUND(D75/$I$4,0)</f>
        <v>7539</v>
      </c>
      <c r="J75" s="359">
        <f>ROUND(D75/$J$4,0)</f>
        <v>10555</v>
      </c>
      <c r="L75" s="210"/>
      <c r="N75" s="616">
        <f>LEN(B75)</f>
        <v>53</v>
      </c>
      <c r="P75"/>
      <c r="Q75" s="609"/>
      <c r="R75" s="609"/>
      <c r="S75"/>
      <c r="T75"/>
      <c r="U75"/>
    </row>
    <row r="76" spans="2:21" s="8" customFormat="1" x14ac:dyDescent="0.35">
      <c r="B76" s="285" t="s">
        <v>424</v>
      </c>
      <c r="C76" s="223">
        <v>33017687</v>
      </c>
      <c r="D76" s="363">
        <v>68040</v>
      </c>
      <c r="E76" s="225">
        <v>0.35</v>
      </c>
      <c r="F76" s="637">
        <f>ROUND(D76/$F$4,0)</f>
        <v>9157</v>
      </c>
      <c r="G76" s="215">
        <f>ROUND(D76/$G$4,0)</f>
        <v>7912</v>
      </c>
      <c r="H76" s="236">
        <f>ROUND(D76/$H$4,0)</f>
        <v>11340</v>
      </c>
      <c r="I76" s="275">
        <f>ROUND(D76/$I$4,0)</f>
        <v>8836</v>
      </c>
      <c r="J76" s="359">
        <f>ROUND(D76/$J$4,0)</f>
        <v>12371</v>
      </c>
      <c r="L76" s="210"/>
      <c r="N76" s="616">
        <f>LEN(B76)</f>
        <v>53</v>
      </c>
      <c r="P76"/>
      <c r="Q76" s="609"/>
      <c r="R76" s="609"/>
      <c r="S76"/>
      <c r="T76"/>
      <c r="U76"/>
    </row>
    <row r="77" spans="2:21" s="8" customFormat="1" x14ac:dyDescent="0.35">
      <c r="B77" s="285" t="s">
        <v>425</v>
      </c>
      <c r="C77" s="223">
        <v>33017678</v>
      </c>
      <c r="D77" s="363">
        <v>75450</v>
      </c>
      <c r="E77" s="225">
        <v>0.35</v>
      </c>
      <c r="F77" s="637">
        <f t="shared" si="12"/>
        <v>10155</v>
      </c>
      <c r="G77" s="215">
        <f t="shared" si="13"/>
        <v>8773</v>
      </c>
      <c r="H77" s="236">
        <f t="shared" si="14"/>
        <v>12575</v>
      </c>
      <c r="I77" s="275">
        <f t="shared" si="15"/>
        <v>9799</v>
      </c>
      <c r="J77" s="359">
        <f t="shared" si="16"/>
        <v>13718</v>
      </c>
      <c r="L77" s="610"/>
      <c r="N77" s="616">
        <f t="shared" si="17"/>
        <v>53</v>
      </c>
      <c r="P77"/>
      <c r="Q77" s="609"/>
      <c r="R77" s="609"/>
      <c r="S77"/>
      <c r="T77"/>
      <c r="U77"/>
    </row>
    <row r="78" spans="2:21" s="8" customFormat="1" x14ac:dyDescent="0.35">
      <c r="B78" s="285" t="s">
        <v>426</v>
      </c>
      <c r="C78" s="223">
        <v>33017688</v>
      </c>
      <c r="D78" s="363">
        <v>86400</v>
      </c>
      <c r="E78" s="225">
        <v>0.35</v>
      </c>
      <c r="F78" s="637">
        <f t="shared" si="12"/>
        <v>11629</v>
      </c>
      <c r="G78" s="215">
        <f t="shared" si="13"/>
        <v>10047</v>
      </c>
      <c r="H78" s="236">
        <f t="shared" si="14"/>
        <v>14400</v>
      </c>
      <c r="I78" s="275">
        <f t="shared" si="15"/>
        <v>11221</v>
      </c>
      <c r="J78" s="359">
        <f t="shared" si="16"/>
        <v>15709</v>
      </c>
      <c r="L78" s="210"/>
      <c r="N78" s="616">
        <f t="shared" si="17"/>
        <v>53</v>
      </c>
      <c r="P78"/>
      <c r="Q78" s="609"/>
      <c r="R78" s="609"/>
      <c r="S78"/>
      <c r="T78"/>
      <c r="U78"/>
    </row>
    <row r="79" spans="2:21" s="8" customFormat="1" x14ac:dyDescent="0.35">
      <c r="B79" s="285" t="s">
        <v>427</v>
      </c>
      <c r="C79" s="223">
        <v>33017689</v>
      </c>
      <c r="D79" s="363">
        <v>99450</v>
      </c>
      <c r="E79" s="225">
        <v>0.35</v>
      </c>
      <c r="F79" s="637">
        <f>ROUND(D79/$F$4,0)</f>
        <v>13385</v>
      </c>
      <c r="G79" s="215">
        <f>ROUND(D79/$G$4,0)</f>
        <v>11564</v>
      </c>
      <c r="H79" s="236">
        <f>ROUND(D79/$H$4,0)</f>
        <v>16575</v>
      </c>
      <c r="I79" s="275">
        <f>ROUND(D79/$I$4,0)</f>
        <v>12916</v>
      </c>
      <c r="J79" s="359">
        <f>ROUND(D79/$J$4,0)</f>
        <v>18082</v>
      </c>
      <c r="L79" s="210"/>
      <c r="N79" s="616">
        <f>LEN(B79)</f>
        <v>53</v>
      </c>
      <c r="P79"/>
      <c r="Q79" s="609"/>
      <c r="R79" s="609"/>
      <c r="S79"/>
      <c r="T79"/>
      <c r="U79"/>
    </row>
    <row r="80" spans="2:21" s="8" customFormat="1" x14ac:dyDescent="0.35">
      <c r="B80" s="285" t="s">
        <v>428</v>
      </c>
      <c r="C80" s="223">
        <v>33017690</v>
      </c>
      <c r="D80" s="363">
        <v>109200</v>
      </c>
      <c r="E80" s="225">
        <v>0.35</v>
      </c>
      <c r="F80" s="637">
        <f>ROUND(D80/$F$4,0)</f>
        <v>14697</v>
      </c>
      <c r="G80" s="215">
        <f>ROUND(D80/$G$4,0)</f>
        <v>12698</v>
      </c>
      <c r="H80" s="236">
        <f>ROUND(D80/$H$4,0)</f>
        <v>18200</v>
      </c>
      <c r="I80" s="275">
        <f>ROUND(D80/$I$4,0)</f>
        <v>14182</v>
      </c>
      <c r="J80" s="359">
        <f>ROUND(D80/$J$4,0)</f>
        <v>19855</v>
      </c>
      <c r="L80" s="210"/>
      <c r="N80" s="616">
        <f>LEN(B80)</f>
        <v>54</v>
      </c>
      <c r="P80"/>
      <c r="Q80" s="609"/>
      <c r="R80" s="609"/>
      <c r="S80"/>
      <c r="T80"/>
      <c r="U80"/>
    </row>
    <row r="81" spans="1:21" s="8" customFormat="1" x14ac:dyDescent="0.35">
      <c r="B81" s="285" t="s">
        <v>429</v>
      </c>
      <c r="C81" s="223">
        <v>33017691</v>
      </c>
      <c r="D81" s="363">
        <v>128700</v>
      </c>
      <c r="E81" s="225">
        <v>0.35</v>
      </c>
      <c r="F81" s="637">
        <f>ROUND(D81/$F$4,0)</f>
        <v>17322</v>
      </c>
      <c r="G81" s="215">
        <f>ROUND(D81/$G$4,0)</f>
        <v>14965</v>
      </c>
      <c r="H81" s="236">
        <f>ROUND(D81/$H$4,0)</f>
        <v>21450</v>
      </c>
      <c r="I81" s="275">
        <f>ROUND(D81/$I$4,0)</f>
        <v>16714</v>
      </c>
      <c r="J81" s="359">
        <f>ROUND(D81/$J$4,0)</f>
        <v>23400</v>
      </c>
      <c r="L81" s="210"/>
      <c r="N81" s="616">
        <f>LEN(B81)</f>
        <v>54</v>
      </c>
      <c r="P81"/>
      <c r="Q81" s="609"/>
      <c r="R81" s="609"/>
      <c r="S81"/>
      <c r="T81"/>
      <c r="U81"/>
    </row>
    <row r="82" spans="1:21" s="8" customFormat="1" x14ac:dyDescent="0.35">
      <c r="B82" s="12"/>
      <c r="C82" s="750"/>
      <c r="D82" s="718"/>
      <c r="E82" s="749"/>
      <c r="F82" s="748"/>
      <c r="G82" s="175"/>
      <c r="H82" s="191"/>
      <c r="I82" s="747"/>
      <c r="J82" s="747"/>
      <c r="P82"/>
      <c r="Q82" s="609"/>
      <c r="R82" s="609"/>
      <c r="S82"/>
      <c r="T82"/>
      <c r="U82"/>
    </row>
    <row r="83" spans="1:21" s="8" customFormat="1" ht="18.5" x14ac:dyDescent="0.35">
      <c r="A83" s="772"/>
      <c r="B83" s="818" t="s">
        <v>430</v>
      </c>
      <c r="C83" s="773"/>
      <c r="D83" s="781"/>
      <c r="E83" s="775"/>
      <c r="F83" s="782"/>
      <c r="G83" s="777"/>
      <c r="H83" s="778"/>
      <c r="I83" s="783"/>
      <c r="J83" s="783"/>
      <c r="Q83" s="62"/>
      <c r="R83" s="62"/>
    </row>
    <row r="84" spans="1:21" s="8" customFormat="1" x14ac:dyDescent="0.35">
      <c r="B84" s="12"/>
      <c r="C84" s="55"/>
      <c r="D84" s="159"/>
      <c r="E84" s="119"/>
      <c r="F84" s="188"/>
      <c r="G84" s="175"/>
      <c r="H84" s="189"/>
      <c r="I84" s="190"/>
      <c r="J84" s="190"/>
      <c r="Q84" s="62"/>
      <c r="R84" s="62"/>
    </row>
    <row r="85" spans="1:21" s="8" customFormat="1" ht="21" x14ac:dyDescent="0.35">
      <c r="B85" s="969" t="s">
        <v>431</v>
      </c>
      <c r="C85" s="969"/>
      <c r="D85" s="969"/>
      <c r="E85" s="969"/>
      <c r="F85" s="969"/>
      <c r="G85" s="969"/>
      <c r="H85" s="969"/>
      <c r="I85" s="969"/>
      <c r="J85" s="969"/>
      <c r="L85" s="210"/>
      <c r="Q85" s="62"/>
      <c r="R85" s="62"/>
    </row>
    <row r="86" spans="1:21" s="8" customFormat="1" x14ac:dyDescent="0.35">
      <c r="B86" s="977" t="s">
        <v>432</v>
      </c>
      <c r="C86" s="977"/>
      <c r="D86" s="977"/>
      <c r="E86" s="977"/>
      <c r="F86" s="977"/>
      <c r="G86" s="977"/>
      <c r="H86" s="977"/>
      <c r="I86" s="977"/>
      <c r="J86" s="977"/>
      <c r="L86" s="210"/>
      <c r="N86" s="210"/>
      <c r="Q86" s="62"/>
      <c r="R86" s="62"/>
    </row>
    <row r="87" spans="1:21" s="8" customFormat="1" x14ac:dyDescent="0.35">
      <c r="B87" s="285" t="s">
        <v>433</v>
      </c>
      <c r="C87" s="223">
        <v>33077120</v>
      </c>
      <c r="D87" s="363">
        <v>3862</v>
      </c>
      <c r="E87" s="225">
        <v>0.35</v>
      </c>
      <c r="F87" s="637">
        <f>ROUND(D87/$F$4,0)</f>
        <v>520</v>
      </c>
      <c r="G87" s="215">
        <f>ROUND(D87/$G$4,0)</f>
        <v>449</v>
      </c>
      <c r="H87" s="236">
        <f>ROUND(D87/$H$4,0)</f>
        <v>644</v>
      </c>
      <c r="I87" s="275">
        <f>ROUND(D87/$I$4,0)</f>
        <v>502</v>
      </c>
      <c r="J87" s="359">
        <f>ROUND(D87/$J$4,0)</f>
        <v>702</v>
      </c>
      <c r="L87" s="210"/>
      <c r="N87" s="616">
        <f>LEN(B87)</f>
        <v>80</v>
      </c>
      <c r="Q87" s="62"/>
      <c r="R87" s="62"/>
    </row>
    <row r="88" spans="1:21" s="8" customFormat="1" ht="31" x14ac:dyDescent="0.35">
      <c r="B88" s="285" t="s">
        <v>434</v>
      </c>
      <c r="C88" s="223">
        <v>33077130</v>
      </c>
      <c r="D88" s="363">
        <v>6202</v>
      </c>
      <c r="E88" s="225">
        <v>0.35</v>
      </c>
      <c r="F88" s="637">
        <f>ROUND(D88/$F$4,0)</f>
        <v>835</v>
      </c>
      <c r="G88" s="215">
        <f>ROUND(D88/$G$4,0)</f>
        <v>721</v>
      </c>
      <c r="H88" s="236">
        <f>ROUND(D88/$H$4,0)</f>
        <v>1034</v>
      </c>
      <c r="I88" s="275">
        <f>ROUND(D88/$I$4,0)</f>
        <v>805</v>
      </c>
      <c r="J88" s="359">
        <f>ROUND(D88/$J$4,0)</f>
        <v>1128</v>
      </c>
      <c r="L88" s="210"/>
      <c r="N88" s="616">
        <f>LEN(B88)</f>
        <v>99</v>
      </c>
      <c r="Q88" s="62"/>
      <c r="R88" s="62"/>
    </row>
    <row r="89" spans="1:21" s="8" customFormat="1" ht="31" x14ac:dyDescent="0.35">
      <c r="B89" s="285" t="s">
        <v>435</v>
      </c>
      <c r="C89" s="223">
        <v>33077150</v>
      </c>
      <c r="D89" s="730">
        <v>8202</v>
      </c>
      <c r="E89" s="225">
        <v>0.35</v>
      </c>
      <c r="F89" s="637">
        <f>ROUND(D89/$F$4,0)</f>
        <v>1104</v>
      </c>
      <c r="G89" s="215">
        <f>ROUND(D89/$G$4,0)</f>
        <v>954</v>
      </c>
      <c r="H89" s="236">
        <f>ROUND(D89/$H$4,0)</f>
        <v>1367</v>
      </c>
      <c r="I89" s="275">
        <f>ROUND(D89/$I$4,0)</f>
        <v>1065</v>
      </c>
      <c r="J89" s="359">
        <f>ROUND(D89/$J$4,0)</f>
        <v>1491</v>
      </c>
      <c r="L89" s="210"/>
      <c r="N89" s="616">
        <f>LEN(B89)</f>
        <v>98</v>
      </c>
      <c r="Q89" s="62"/>
      <c r="R89" s="62"/>
    </row>
    <row r="90" spans="1:21" s="8" customFormat="1" ht="21" x14ac:dyDescent="0.35">
      <c r="B90" s="976" t="s">
        <v>436</v>
      </c>
      <c r="C90" s="976"/>
      <c r="D90" s="976"/>
      <c r="E90" s="976"/>
      <c r="F90" s="976"/>
      <c r="G90" s="976"/>
      <c r="H90" s="976"/>
      <c r="I90" s="976"/>
      <c r="J90" s="976"/>
      <c r="L90" s="210"/>
      <c r="M90" s="403"/>
      <c r="N90" s="210"/>
      <c r="O90" s="403"/>
      <c r="Q90" s="62"/>
      <c r="R90" s="62"/>
    </row>
    <row r="91" spans="1:21" s="8" customFormat="1" x14ac:dyDescent="0.35">
      <c r="B91" s="12"/>
      <c r="C91" s="750"/>
      <c r="D91" s="718"/>
      <c r="E91" s="749"/>
      <c r="F91" s="748"/>
      <c r="G91" s="175"/>
      <c r="H91" s="191"/>
      <c r="I91" s="747"/>
      <c r="J91" s="747"/>
      <c r="P91"/>
      <c r="Q91" s="609"/>
      <c r="R91" s="609"/>
      <c r="S91"/>
      <c r="T91"/>
      <c r="U91"/>
    </row>
    <row r="92" spans="1:21" s="8" customFormat="1" ht="18.5" x14ac:dyDescent="0.35">
      <c r="A92" s="772"/>
      <c r="B92" s="818" t="s">
        <v>437</v>
      </c>
      <c r="C92" s="789"/>
      <c r="D92" s="781"/>
      <c r="E92" s="790"/>
      <c r="F92" s="791"/>
      <c r="G92" s="777"/>
      <c r="H92" s="792"/>
      <c r="I92" s="793"/>
      <c r="J92" s="793"/>
      <c r="P92"/>
      <c r="Q92" s="609"/>
      <c r="R92" s="609"/>
      <c r="S92"/>
      <c r="T92"/>
      <c r="U92"/>
    </row>
    <row r="93" spans="1:21" s="8" customFormat="1" x14ac:dyDescent="0.35">
      <c r="B93" s="12"/>
      <c r="C93" s="750"/>
      <c r="D93" s="718"/>
      <c r="E93" s="749"/>
      <c r="F93" s="748"/>
      <c r="G93" s="175"/>
      <c r="H93" s="191"/>
      <c r="I93" s="747"/>
      <c r="J93" s="747"/>
      <c r="P93"/>
      <c r="Q93" s="609"/>
      <c r="R93" s="609"/>
      <c r="S93"/>
      <c r="T93"/>
      <c r="U93"/>
    </row>
    <row r="94" spans="1:21" s="8" customFormat="1" ht="21" x14ac:dyDescent="0.35">
      <c r="B94" s="969" t="s">
        <v>438</v>
      </c>
      <c r="C94" s="938"/>
      <c r="D94" s="938"/>
      <c r="E94" s="938"/>
      <c r="F94" s="938"/>
      <c r="G94" s="938"/>
      <c r="H94" s="938"/>
      <c r="I94" s="938"/>
      <c r="J94" s="939"/>
      <c r="L94" s="210"/>
      <c r="N94" s="210"/>
      <c r="P94"/>
      <c r="Q94" s="609"/>
      <c r="R94" s="609"/>
      <c r="S94"/>
      <c r="T94"/>
      <c r="U94"/>
    </row>
    <row r="95" spans="1:21" s="8" customFormat="1" ht="28.25" customHeight="1" x14ac:dyDescent="0.35">
      <c r="B95" s="937" t="s">
        <v>439</v>
      </c>
      <c r="C95" s="970"/>
      <c r="D95" s="970"/>
      <c r="E95" s="970"/>
      <c r="F95" s="970"/>
      <c r="G95" s="970"/>
      <c r="H95" s="970"/>
      <c r="I95" s="970"/>
      <c r="J95" s="971"/>
      <c r="L95" s="210"/>
      <c r="N95" s="210"/>
      <c r="P95"/>
      <c r="Q95" s="609"/>
      <c r="R95" s="609"/>
      <c r="S95"/>
      <c r="T95"/>
      <c r="U95"/>
    </row>
    <row r="96" spans="1:21" s="8" customFormat="1" x14ac:dyDescent="0.35">
      <c r="B96" s="285" t="s">
        <v>440</v>
      </c>
      <c r="C96" s="223">
        <v>33014710</v>
      </c>
      <c r="D96" s="363">
        <v>31500</v>
      </c>
      <c r="E96" s="225">
        <v>0.35</v>
      </c>
      <c r="F96" s="637">
        <f>ROUND(D96/$F$4,0)</f>
        <v>4240</v>
      </c>
      <c r="G96" s="215">
        <f>ROUND(D96/$G$4,0)</f>
        <v>3663</v>
      </c>
      <c r="H96" s="236">
        <f>ROUND(D96/$H$4,0)</f>
        <v>5250</v>
      </c>
      <c r="I96" s="275">
        <f>ROUND(D96/$I$4,0)</f>
        <v>4091</v>
      </c>
      <c r="J96" s="359">
        <f>ROUND(D96/$J$4,0)</f>
        <v>5727</v>
      </c>
      <c r="L96" s="210"/>
      <c r="N96" s="616">
        <f>LEN(B96)</f>
        <v>57</v>
      </c>
      <c r="P96"/>
      <c r="Q96" s="609"/>
      <c r="R96" s="609"/>
      <c r="S96"/>
      <c r="T96"/>
      <c r="U96"/>
    </row>
    <row r="97" spans="1:23" s="8" customFormat="1" x14ac:dyDescent="0.35">
      <c r="B97" s="285" t="s">
        <v>441</v>
      </c>
      <c r="C97" s="223">
        <v>33014725</v>
      </c>
      <c r="D97" s="363">
        <v>47250</v>
      </c>
      <c r="E97" s="225">
        <v>0.35</v>
      </c>
      <c r="F97" s="637">
        <f>ROUND(D97/$F$4,0)</f>
        <v>6359</v>
      </c>
      <c r="G97" s="215">
        <f>ROUND(D97/$G$4,0)</f>
        <v>5494</v>
      </c>
      <c r="H97" s="236">
        <f>ROUND(D97/$H$4,0)</f>
        <v>7875</v>
      </c>
      <c r="I97" s="275">
        <f>ROUND(D97/$I$4,0)</f>
        <v>6136</v>
      </c>
      <c r="J97" s="359">
        <f>ROUND(D97/$J$4,0)</f>
        <v>8591</v>
      </c>
      <c r="L97" s="210"/>
      <c r="N97" s="616">
        <f>LEN(B97)</f>
        <v>57</v>
      </c>
      <c r="P97"/>
      <c r="Q97" s="609"/>
      <c r="R97" s="609"/>
      <c r="S97"/>
      <c r="T97"/>
      <c r="U97"/>
    </row>
    <row r="98" spans="1:23" s="8" customFormat="1" x14ac:dyDescent="0.35">
      <c r="B98" s="285" t="s">
        <v>442</v>
      </c>
      <c r="C98" s="223">
        <v>33014750</v>
      </c>
      <c r="D98" s="363">
        <v>63000</v>
      </c>
      <c r="E98" s="225">
        <v>0.35</v>
      </c>
      <c r="F98" s="637">
        <f>ROUND(D98/$F$4,0)</f>
        <v>8479</v>
      </c>
      <c r="G98" s="215">
        <f>ROUND(D98/$G$4,0)</f>
        <v>7326</v>
      </c>
      <c r="H98" s="236">
        <f>ROUND(D98/$H$4,0)</f>
        <v>10500</v>
      </c>
      <c r="I98" s="275">
        <f>ROUND(D98/$I$4,0)</f>
        <v>8182</v>
      </c>
      <c r="J98" s="359">
        <f>ROUND(D98/$J$4,0)</f>
        <v>11455</v>
      </c>
      <c r="L98" s="210"/>
      <c r="N98" s="616">
        <f>LEN(B98)</f>
        <v>57</v>
      </c>
      <c r="P98"/>
      <c r="Q98" s="609"/>
      <c r="R98" s="609"/>
      <c r="S98"/>
      <c r="T98"/>
      <c r="U98"/>
    </row>
    <row r="99" spans="1:23" s="8" customFormat="1" x14ac:dyDescent="0.35">
      <c r="B99" s="285" t="s">
        <v>443</v>
      </c>
      <c r="C99" s="223">
        <v>33014760</v>
      </c>
      <c r="D99" s="363">
        <v>84000</v>
      </c>
      <c r="E99" s="225">
        <v>0.35</v>
      </c>
      <c r="F99" s="637">
        <f>ROUND(D99/$F$4,0)</f>
        <v>11306</v>
      </c>
      <c r="G99" s="215">
        <f>ROUND(D99/$G$4,0)</f>
        <v>9767</v>
      </c>
      <c r="H99" s="236">
        <f>ROUND(D99/$H$4,0)</f>
        <v>14000</v>
      </c>
      <c r="I99" s="275">
        <f>ROUND(D99/$I$4,0)</f>
        <v>10909</v>
      </c>
      <c r="J99" s="359">
        <f>ROUND(D99/$J$4,0)</f>
        <v>15273</v>
      </c>
      <c r="L99" s="210"/>
      <c r="N99" s="616">
        <f>LEN(B99)</f>
        <v>58</v>
      </c>
      <c r="P99"/>
      <c r="Q99" s="609"/>
      <c r="R99" s="609"/>
      <c r="S99"/>
      <c r="T99"/>
      <c r="U99"/>
    </row>
    <row r="100" spans="1:23" s="8" customFormat="1" x14ac:dyDescent="0.35">
      <c r="B100" s="285" t="s">
        <v>444</v>
      </c>
      <c r="C100" s="223">
        <v>33014770</v>
      </c>
      <c r="D100" s="363">
        <v>94500</v>
      </c>
      <c r="E100" s="225">
        <v>0.35</v>
      </c>
      <c r="F100" s="637">
        <f>ROUND(D100/$F$4,0)</f>
        <v>12719</v>
      </c>
      <c r="G100" s="215">
        <f>ROUND(D100/$G$4,0)</f>
        <v>10988</v>
      </c>
      <c r="H100" s="236">
        <f>ROUND(D100/$H$4,0)</f>
        <v>15750</v>
      </c>
      <c r="I100" s="275">
        <f>ROUND(D100/$I$4,0)</f>
        <v>12273</v>
      </c>
      <c r="J100" s="359">
        <f>ROUND(D100/$J$4,0)</f>
        <v>17182</v>
      </c>
      <c r="L100" s="210"/>
      <c r="N100" s="616">
        <f>LEN(B100)</f>
        <v>58</v>
      </c>
      <c r="P100"/>
      <c r="Q100" s="609"/>
      <c r="R100" s="609"/>
      <c r="S100"/>
      <c r="T100"/>
      <c r="U100"/>
    </row>
    <row r="101" spans="1:23" s="8" customFormat="1" x14ac:dyDescent="0.35">
      <c r="B101" s="12"/>
      <c r="C101" s="55"/>
      <c r="D101" s="159"/>
      <c r="E101" s="119"/>
      <c r="F101" s="188"/>
      <c r="G101" s="175"/>
      <c r="H101" s="191"/>
      <c r="I101" s="190"/>
      <c r="J101" s="190"/>
      <c r="P101"/>
      <c r="Q101" s="609"/>
      <c r="R101" s="609"/>
      <c r="S101"/>
      <c r="T101"/>
      <c r="U101"/>
    </row>
    <row r="102" spans="1:23" s="8" customFormat="1" ht="21" x14ac:dyDescent="0.35">
      <c r="B102" s="969" t="s">
        <v>445</v>
      </c>
      <c r="C102" s="938"/>
      <c r="D102" s="938"/>
      <c r="E102" s="938"/>
      <c r="F102" s="938"/>
      <c r="G102" s="938"/>
      <c r="H102" s="938"/>
      <c r="I102" s="938"/>
      <c r="J102" s="939"/>
      <c r="L102" s="210"/>
      <c r="N102" s="210"/>
      <c r="P102"/>
      <c r="Q102" s="609"/>
      <c r="R102" s="609"/>
      <c r="S102"/>
      <c r="T102"/>
      <c r="U102"/>
    </row>
    <row r="103" spans="1:23" s="8" customFormat="1" ht="68.400000000000006" customHeight="1" x14ac:dyDescent="0.35">
      <c r="B103" s="937" t="s">
        <v>446</v>
      </c>
      <c r="C103" s="970"/>
      <c r="D103" s="970"/>
      <c r="E103" s="970"/>
      <c r="F103" s="970"/>
      <c r="G103" s="970"/>
      <c r="H103" s="970"/>
      <c r="I103" s="970"/>
      <c r="J103" s="971"/>
      <c r="L103" s="210"/>
      <c r="N103" s="210"/>
      <c r="P103"/>
      <c r="Q103" s="609"/>
      <c r="R103" s="609"/>
      <c r="S103"/>
      <c r="T103"/>
      <c r="U103"/>
    </row>
    <row r="104" spans="1:23" s="8" customFormat="1" x14ac:dyDescent="0.35">
      <c r="B104" s="816" t="s">
        <v>447</v>
      </c>
      <c r="C104" s="223">
        <v>33016732</v>
      </c>
      <c r="D104" s="363">
        <v>24030</v>
      </c>
      <c r="E104" s="384">
        <v>0.35</v>
      </c>
      <c r="F104" s="400">
        <f>ROUND(D104/$F$4,0)</f>
        <v>3234</v>
      </c>
      <c r="G104" s="215">
        <f>ROUND(D104/$G$4,0)</f>
        <v>2794</v>
      </c>
      <c r="H104" s="817">
        <f>ROUND(D104/$H$4,0)</f>
        <v>4005</v>
      </c>
      <c r="I104" s="275">
        <f>ROUND(D104/$I$4,0)</f>
        <v>3121</v>
      </c>
      <c r="J104" s="359">
        <f>ROUND(D104/$J$4,0)</f>
        <v>4369</v>
      </c>
      <c r="L104" s="210"/>
      <c r="N104" s="616">
        <f>LEN(B104)</f>
        <v>79</v>
      </c>
      <c r="P104"/>
      <c r="Q104" s="609"/>
      <c r="R104" s="609"/>
      <c r="S104"/>
      <c r="T104"/>
      <c r="U104"/>
    </row>
    <row r="105" spans="1:23" s="8" customFormat="1" x14ac:dyDescent="0.35">
      <c r="B105" s="12"/>
      <c r="C105" s="55"/>
      <c r="D105" s="211"/>
      <c r="E105" s="119"/>
      <c r="F105" s="240"/>
      <c r="G105" s="175"/>
      <c r="H105" s="189"/>
      <c r="I105" s="190"/>
      <c r="J105" s="190"/>
      <c r="P105"/>
      <c r="Q105" s="609"/>
      <c r="R105" s="609"/>
      <c r="S105"/>
      <c r="T105"/>
      <c r="U105"/>
    </row>
    <row r="106" spans="1:23" s="8" customFormat="1" ht="18.5" x14ac:dyDescent="0.35">
      <c r="A106" s="772"/>
      <c r="B106" s="818" t="s">
        <v>448</v>
      </c>
      <c r="C106" s="789"/>
      <c r="D106" s="781"/>
      <c r="E106" s="790"/>
      <c r="F106" s="791"/>
      <c r="G106" s="777"/>
      <c r="H106" s="792"/>
      <c r="I106" s="793"/>
      <c r="J106" s="793"/>
      <c r="P106"/>
      <c r="Q106" s="609"/>
      <c r="R106" s="609"/>
      <c r="S106"/>
      <c r="T106"/>
      <c r="U106"/>
    </row>
    <row r="107" spans="1:23" s="8" customFormat="1" x14ac:dyDescent="0.35">
      <c r="B107" s="12"/>
      <c r="C107" s="55"/>
      <c r="D107" s="211"/>
      <c r="E107" s="119"/>
      <c r="F107" s="240"/>
      <c r="G107" s="175"/>
      <c r="H107" s="189"/>
      <c r="I107" s="190"/>
      <c r="J107" s="190"/>
      <c r="P107"/>
      <c r="Q107" s="609"/>
      <c r="R107" s="609"/>
      <c r="S107"/>
      <c r="T107"/>
      <c r="U107"/>
    </row>
    <row r="108" spans="1:23" ht="21" x14ac:dyDescent="0.35">
      <c r="A108" s="8"/>
      <c r="B108" s="969" t="s">
        <v>449</v>
      </c>
      <c r="C108" s="938"/>
      <c r="D108" s="938"/>
      <c r="E108" s="938"/>
      <c r="F108" s="938"/>
      <c r="G108" s="938"/>
      <c r="H108" s="938"/>
      <c r="I108" s="938"/>
      <c r="J108" s="939"/>
      <c r="K108" s="8"/>
      <c r="L108" s="210"/>
      <c r="M108" s="8"/>
      <c r="N108" s="210"/>
      <c r="O108" s="8"/>
      <c r="V108" s="8"/>
      <c r="W108" s="8"/>
    </row>
    <row r="109" spans="1:23" x14ac:dyDescent="0.35">
      <c r="A109" s="8"/>
      <c r="B109" s="937" t="s">
        <v>450</v>
      </c>
      <c r="C109" s="970"/>
      <c r="D109" s="970"/>
      <c r="E109" s="970"/>
      <c r="F109" s="970"/>
      <c r="G109" s="970"/>
      <c r="H109" s="970"/>
      <c r="I109" s="970"/>
      <c r="J109" s="971"/>
      <c r="K109" s="8"/>
      <c r="L109" s="210"/>
      <c r="M109" s="8"/>
      <c r="N109" s="210"/>
      <c r="O109" s="8"/>
      <c r="V109" s="8"/>
      <c r="W109" s="8"/>
    </row>
    <row r="110" spans="1:23" s="173" customFormat="1" x14ac:dyDescent="0.35">
      <c r="A110" s="8"/>
      <c r="B110" s="285" t="s">
        <v>451</v>
      </c>
      <c r="C110" s="820">
        <v>33077160</v>
      </c>
      <c r="D110" s="363">
        <v>8202</v>
      </c>
      <c r="E110" s="751">
        <v>0.35</v>
      </c>
      <c r="F110" s="637">
        <f>ROUND(D110/$F$4,0)</f>
        <v>1104</v>
      </c>
      <c r="G110" s="215">
        <f>ROUND(D110/$G$4,0)</f>
        <v>954</v>
      </c>
      <c r="H110" s="236">
        <f>ROUND(D110/$H$4,0)</f>
        <v>1367</v>
      </c>
      <c r="I110" s="275">
        <f>ROUND(D110/$I$4,0)</f>
        <v>1065</v>
      </c>
      <c r="J110" s="359">
        <f>ROUND(D110/$J$4,0)</f>
        <v>1491</v>
      </c>
      <c r="K110" s="8"/>
      <c r="L110" s="210"/>
      <c r="M110" s="8"/>
      <c r="N110" s="616">
        <f>LEN(B110)</f>
        <v>69</v>
      </c>
      <c r="O110" s="8"/>
      <c r="P110"/>
      <c r="Q110" s="609"/>
      <c r="R110" s="609"/>
      <c r="S110"/>
      <c r="T110"/>
      <c r="U110"/>
      <c r="V110" s="8"/>
      <c r="W110" s="8"/>
    </row>
    <row r="120" spans="2:18" s="8" customFormat="1" x14ac:dyDescent="0.35">
      <c r="B120" s="12"/>
      <c r="C120" s="62"/>
      <c r="F120" s="161"/>
      <c r="G120" s="175"/>
      <c r="H120" s="175"/>
      <c r="I120" s="180"/>
      <c r="J120" s="180"/>
      <c r="Q120" s="62"/>
      <c r="R120" s="62"/>
    </row>
    <row r="121" spans="2:18" s="8" customFormat="1" x14ac:dyDescent="0.35">
      <c r="B121" s="12"/>
      <c r="C121" s="62"/>
      <c r="F121" s="161"/>
      <c r="G121" s="175"/>
      <c r="H121" s="175"/>
      <c r="I121" s="180"/>
      <c r="J121" s="180"/>
      <c r="Q121" s="62"/>
      <c r="R121" s="62"/>
    </row>
    <row r="122" spans="2:18" s="8" customFormat="1" x14ac:dyDescent="0.35">
      <c r="B122" s="12"/>
      <c r="C122" s="62"/>
      <c r="F122" s="161"/>
      <c r="G122" s="175"/>
      <c r="H122" s="175"/>
      <c r="I122" s="180"/>
      <c r="J122" s="180"/>
      <c r="Q122" s="62"/>
      <c r="R122" s="62"/>
    </row>
    <row r="123" spans="2:18" s="8" customFormat="1" x14ac:dyDescent="0.35">
      <c r="B123" s="12"/>
      <c r="C123" s="62"/>
      <c r="F123" s="161"/>
      <c r="G123" s="175"/>
      <c r="H123" s="175"/>
      <c r="I123" s="180"/>
      <c r="J123" s="180"/>
      <c r="Q123" s="62"/>
      <c r="R123" s="62"/>
    </row>
    <row r="124" spans="2:18" s="8" customFormat="1" x14ac:dyDescent="0.35">
      <c r="B124" s="12"/>
      <c r="C124" s="62"/>
      <c r="F124" s="161"/>
      <c r="G124" s="175"/>
      <c r="H124" s="175"/>
      <c r="I124" s="180"/>
      <c r="J124" s="180"/>
      <c r="Q124" s="62"/>
      <c r="R124" s="62"/>
    </row>
    <row r="125" spans="2:18" s="8" customFormat="1" x14ac:dyDescent="0.35">
      <c r="B125" s="12"/>
      <c r="C125" s="62"/>
      <c r="F125" s="161"/>
      <c r="G125" s="175"/>
      <c r="H125" s="175"/>
      <c r="I125" s="180"/>
      <c r="J125" s="180"/>
      <c r="Q125" s="62"/>
      <c r="R125" s="62"/>
    </row>
    <row r="126" spans="2:18" s="8" customFormat="1" x14ac:dyDescent="0.35">
      <c r="B126" s="12"/>
      <c r="C126" s="62"/>
      <c r="F126" s="161"/>
      <c r="G126" s="175"/>
      <c r="H126" s="175"/>
      <c r="I126" s="180"/>
      <c r="J126" s="180"/>
      <c r="Q126" s="62"/>
      <c r="R126" s="62"/>
    </row>
    <row r="127" spans="2:18" s="8" customFormat="1" x14ac:dyDescent="0.35">
      <c r="B127" s="12"/>
      <c r="C127" s="62"/>
      <c r="F127" s="161"/>
      <c r="G127" s="175"/>
      <c r="H127" s="175"/>
      <c r="I127" s="180"/>
      <c r="J127" s="180"/>
      <c r="Q127" s="62"/>
      <c r="R127" s="62"/>
    </row>
    <row r="128" spans="2:18" s="8" customFormat="1" x14ac:dyDescent="0.35">
      <c r="B128" s="12"/>
      <c r="C128" s="62"/>
      <c r="F128" s="161"/>
      <c r="G128" s="175"/>
      <c r="H128" s="175"/>
      <c r="I128" s="180"/>
      <c r="J128" s="180"/>
      <c r="Q128" s="62"/>
      <c r="R128" s="62"/>
    </row>
    <row r="129" spans="2:18" s="8" customFormat="1" x14ac:dyDescent="0.35">
      <c r="B129" s="12"/>
      <c r="C129" s="62"/>
      <c r="F129" s="161"/>
      <c r="H129" s="62"/>
      <c r="I129" s="90"/>
      <c r="J129" s="90"/>
      <c r="Q129" s="62"/>
      <c r="R129" s="62"/>
    </row>
    <row r="130" spans="2:18" s="8" customFormat="1" x14ac:dyDescent="0.35">
      <c r="B130" s="12"/>
      <c r="C130" s="62"/>
      <c r="F130" s="161"/>
      <c r="H130" s="62"/>
      <c r="I130" s="90"/>
      <c r="J130" s="90"/>
      <c r="Q130" s="62"/>
      <c r="R130" s="62"/>
    </row>
    <row r="131" spans="2:18" s="8" customFormat="1" x14ac:dyDescent="0.35">
      <c r="B131" s="12"/>
      <c r="C131" s="62"/>
      <c r="F131" s="161"/>
      <c r="H131" s="62"/>
      <c r="I131" s="76"/>
      <c r="J131" s="76"/>
      <c r="Q131" s="62"/>
      <c r="R131" s="62"/>
    </row>
    <row r="132" spans="2:18" s="8" customFormat="1" x14ac:dyDescent="0.35">
      <c r="B132" s="12"/>
      <c r="C132" s="62"/>
      <c r="F132" s="161"/>
      <c r="H132" s="62"/>
      <c r="I132" s="76"/>
      <c r="J132" s="76"/>
      <c r="Q132" s="62"/>
      <c r="R132" s="62"/>
    </row>
    <row r="133" spans="2:18" s="8" customFormat="1" x14ac:dyDescent="0.35">
      <c r="B133" s="12"/>
      <c r="C133" s="62"/>
      <c r="F133" s="161"/>
      <c r="H133" s="62"/>
      <c r="I133" s="76"/>
      <c r="J133" s="76"/>
      <c r="Q133" s="62"/>
      <c r="R133" s="62"/>
    </row>
    <row r="134" spans="2:18" s="8" customFormat="1" x14ac:dyDescent="0.35">
      <c r="B134" s="12"/>
      <c r="C134" s="62"/>
      <c r="F134" s="161"/>
      <c r="H134" s="62"/>
      <c r="I134" s="76"/>
      <c r="J134" s="76"/>
      <c r="Q134" s="62"/>
      <c r="R134" s="62"/>
    </row>
    <row r="135" spans="2:18" s="8" customFormat="1" x14ac:dyDescent="0.35">
      <c r="B135" s="12"/>
      <c r="C135" s="62"/>
      <c r="F135" s="161"/>
      <c r="H135" s="62"/>
      <c r="I135" s="76"/>
      <c r="J135" s="76"/>
      <c r="Q135" s="62"/>
      <c r="R135" s="62"/>
    </row>
    <row r="136" spans="2:18" s="8" customFormat="1" x14ac:dyDescent="0.35">
      <c r="B136" s="12"/>
      <c r="C136" s="62"/>
      <c r="F136" s="161"/>
      <c r="H136" s="62"/>
      <c r="I136" s="76"/>
      <c r="J136" s="76"/>
      <c r="Q136" s="62"/>
      <c r="R136" s="62"/>
    </row>
    <row r="137" spans="2:18" s="8" customFormat="1" x14ac:dyDescent="0.35">
      <c r="B137" s="12"/>
      <c r="C137" s="62"/>
      <c r="F137" s="161"/>
      <c r="H137" s="62"/>
      <c r="I137" s="76"/>
      <c r="J137" s="76"/>
      <c r="Q137" s="62"/>
      <c r="R137" s="62"/>
    </row>
    <row r="138" spans="2:18" x14ac:dyDescent="0.35">
      <c r="G138" s="8"/>
      <c r="I138" s="76"/>
      <c r="J138" s="76"/>
      <c r="K138" s="8"/>
      <c r="L138" s="8"/>
      <c r="M138" s="8"/>
      <c r="N138" s="8"/>
      <c r="O138" s="8"/>
      <c r="P138" s="8"/>
    </row>
    <row r="139" spans="2:18" x14ac:dyDescent="0.35">
      <c r="G139" s="8"/>
      <c r="I139" s="76"/>
      <c r="J139" s="76"/>
      <c r="K139" s="8"/>
      <c r="L139" s="8"/>
      <c r="M139" s="8"/>
      <c r="N139" s="8"/>
      <c r="O139" s="8"/>
      <c r="P139" s="8"/>
    </row>
    <row r="140" spans="2:18" x14ac:dyDescent="0.35">
      <c r="G140" s="8"/>
      <c r="I140" s="76"/>
      <c r="J140" s="76"/>
      <c r="K140" s="8"/>
      <c r="L140" s="8"/>
      <c r="M140" s="8"/>
      <c r="N140" s="8"/>
      <c r="O140" s="8"/>
      <c r="P140" s="8"/>
    </row>
    <row r="141" spans="2:18" x14ac:dyDescent="0.35">
      <c r="G141" s="8"/>
      <c r="I141" s="76"/>
      <c r="J141" s="76"/>
      <c r="K141" s="8"/>
      <c r="L141" s="8"/>
      <c r="M141" s="8"/>
      <c r="N141" s="8"/>
      <c r="O141" s="8"/>
      <c r="P141" s="8"/>
    </row>
    <row r="142" spans="2:18" x14ac:dyDescent="0.35">
      <c r="G142" s="8"/>
      <c r="I142" s="76"/>
      <c r="J142" s="76"/>
      <c r="K142" s="8"/>
      <c r="L142" s="8"/>
      <c r="M142" s="8"/>
      <c r="N142" s="8"/>
      <c r="O142" s="8"/>
      <c r="P142" s="8"/>
    </row>
    <row r="143" spans="2:18" x14ac:dyDescent="0.35">
      <c r="G143" s="8"/>
      <c r="I143" s="76"/>
      <c r="J143" s="76"/>
      <c r="K143" s="8"/>
      <c r="L143" s="8"/>
      <c r="M143" s="8"/>
      <c r="N143" s="8"/>
      <c r="O143" s="8"/>
      <c r="P143" s="8"/>
    </row>
    <row r="144" spans="2:18" x14ac:dyDescent="0.35">
      <c r="G144" s="8"/>
      <c r="I144" s="76"/>
      <c r="J144" s="76"/>
      <c r="K144" s="8"/>
      <c r="L144" s="8"/>
      <c r="M144" s="8"/>
      <c r="N144" s="8"/>
      <c r="O144" s="8"/>
      <c r="P144" s="8"/>
    </row>
    <row r="145" spans="7:16" x14ac:dyDescent="0.35">
      <c r="G145" s="8"/>
      <c r="I145" s="76"/>
      <c r="J145" s="76"/>
      <c r="K145" s="8"/>
      <c r="L145" s="8"/>
      <c r="M145" s="8"/>
      <c r="N145" s="8"/>
      <c r="O145" s="8"/>
      <c r="P145" s="8"/>
    </row>
    <row r="146" spans="7:16" x14ac:dyDescent="0.35">
      <c r="G146" s="8"/>
      <c r="I146" s="76"/>
      <c r="J146" s="76"/>
      <c r="K146" s="8"/>
      <c r="L146" s="8"/>
      <c r="M146" s="8"/>
      <c r="N146" s="8"/>
      <c r="O146" s="8"/>
      <c r="P146" s="8"/>
    </row>
    <row r="147" spans="7:16" x14ac:dyDescent="0.35">
      <c r="G147" s="8"/>
      <c r="I147" s="76"/>
      <c r="J147" s="76"/>
      <c r="K147" s="8"/>
      <c r="L147" s="8"/>
      <c r="M147" s="8"/>
      <c r="N147" s="8"/>
      <c r="O147" s="8"/>
      <c r="P147" s="8"/>
    </row>
    <row r="148" spans="7:16" x14ac:dyDescent="0.35">
      <c r="G148" s="8"/>
      <c r="I148" s="76"/>
      <c r="J148" s="76"/>
      <c r="K148" s="8"/>
      <c r="L148" s="8"/>
      <c r="M148" s="8"/>
      <c r="N148" s="8"/>
      <c r="O148" s="8"/>
      <c r="P148" s="8"/>
    </row>
    <row r="149" spans="7:16" x14ac:dyDescent="0.35">
      <c r="G149" s="8"/>
      <c r="I149" s="76"/>
      <c r="J149" s="76"/>
      <c r="K149" s="8"/>
      <c r="L149" s="8"/>
      <c r="M149" s="8"/>
      <c r="N149" s="8"/>
      <c r="O149" s="8"/>
      <c r="P149" s="8"/>
    </row>
    <row r="150" spans="7:16" x14ac:dyDescent="0.35">
      <c r="G150" s="8"/>
      <c r="I150" s="76"/>
      <c r="J150" s="76"/>
      <c r="K150" s="8"/>
      <c r="L150" s="8"/>
      <c r="M150" s="8"/>
      <c r="N150" s="8"/>
      <c r="O150" s="8"/>
      <c r="P150" s="8"/>
    </row>
    <row r="151" spans="7:16" x14ac:dyDescent="0.35">
      <c r="G151" s="8"/>
      <c r="I151" s="76"/>
      <c r="J151" s="76"/>
      <c r="K151" s="8"/>
      <c r="L151" s="8"/>
      <c r="M151" s="8"/>
      <c r="N151" s="8"/>
      <c r="O151" s="8"/>
      <c r="P151" s="8"/>
    </row>
    <row r="152" spans="7:16" x14ac:dyDescent="0.35">
      <c r="G152" s="8"/>
      <c r="I152" s="76"/>
      <c r="J152" s="76"/>
      <c r="K152" s="8"/>
      <c r="L152" s="8"/>
      <c r="M152" s="8"/>
      <c r="N152" s="8"/>
      <c r="O152" s="8"/>
      <c r="P152" s="8"/>
    </row>
    <row r="153" spans="7:16" x14ac:dyDescent="0.35">
      <c r="G153" s="8"/>
      <c r="I153" s="76"/>
      <c r="J153" s="76"/>
      <c r="K153" s="8"/>
      <c r="L153" s="8"/>
      <c r="M153" s="8"/>
      <c r="N153" s="8"/>
      <c r="O153" s="8"/>
      <c r="P153" s="8"/>
    </row>
    <row r="154" spans="7:16" x14ac:dyDescent="0.35">
      <c r="G154" s="8"/>
      <c r="I154" s="76"/>
      <c r="J154" s="76"/>
      <c r="K154" s="8"/>
      <c r="L154" s="8"/>
      <c r="M154" s="8"/>
      <c r="N154" s="8"/>
      <c r="O154" s="8"/>
      <c r="P154" s="8"/>
    </row>
    <row r="155" spans="7:16" x14ac:dyDescent="0.35">
      <c r="G155" s="8"/>
      <c r="I155" s="76"/>
      <c r="J155" s="76"/>
      <c r="K155" s="8"/>
      <c r="L155" s="8"/>
      <c r="M155" s="8"/>
      <c r="N155" s="8"/>
      <c r="O155" s="8"/>
      <c r="P155" s="8"/>
    </row>
    <row r="156" spans="7:16" x14ac:dyDescent="0.35">
      <c r="G156" s="8"/>
      <c r="I156" s="76"/>
      <c r="J156" s="76"/>
      <c r="K156" s="8"/>
      <c r="L156" s="8"/>
      <c r="M156" s="8"/>
      <c r="N156" s="8"/>
      <c r="O156" s="8"/>
      <c r="P156" s="8"/>
    </row>
    <row r="157" spans="7:16" x14ac:dyDescent="0.35">
      <c r="G157" s="8"/>
      <c r="I157" s="76"/>
      <c r="J157" s="76"/>
      <c r="K157" s="8"/>
      <c r="L157" s="8"/>
      <c r="M157" s="8"/>
      <c r="N157" s="8"/>
      <c r="O157" s="8"/>
      <c r="P157" s="8"/>
    </row>
    <row r="158" spans="7:16" x14ac:dyDescent="0.35">
      <c r="G158" s="8"/>
      <c r="I158" s="76"/>
      <c r="J158" s="76"/>
      <c r="K158" s="8"/>
      <c r="L158" s="8"/>
      <c r="M158" s="8"/>
      <c r="N158" s="8"/>
      <c r="O158" s="8"/>
      <c r="P158" s="8"/>
    </row>
    <row r="159" spans="7:16" x14ac:dyDescent="0.35">
      <c r="G159" s="8"/>
      <c r="I159" s="76"/>
      <c r="J159" s="76"/>
      <c r="K159" s="8"/>
      <c r="L159" s="8"/>
      <c r="M159" s="8"/>
      <c r="N159" s="8"/>
      <c r="O159" s="8"/>
      <c r="P159" s="8"/>
    </row>
    <row r="160" spans="7:16" x14ac:dyDescent="0.35">
      <c r="G160" s="8"/>
      <c r="I160" s="76"/>
      <c r="J160" s="76"/>
      <c r="K160" s="8"/>
      <c r="L160" s="8"/>
      <c r="M160" s="8"/>
      <c r="N160" s="8"/>
      <c r="O160" s="8"/>
      <c r="P160" s="8"/>
    </row>
    <row r="161" spans="7:16" x14ac:dyDescent="0.35">
      <c r="G161" s="8"/>
      <c r="I161" s="76"/>
      <c r="J161" s="76"/>
      <c r="K161" s="8"/>
      <c r="L161" s="8"/>
      <c r="M161" s="8"/>
      <c r="N161" s="8"/>
      <c r="O161" s="8"/>
      <c r="P161" s="8"/>
    </row>
    <row r="162" spans="7:16" x14ac:dyDescent="0.35">
      <c r="G162" s="8"/>
      <c r="I162" s="76"/>
      <c r="J162" s="76"/>
      <c r="K162" s="8"/>
      <c r="L162" s="8"/>
      <c r="M162" s="8"/>
      <c r="N162" s="8"/>
      <c r="O162" s="8"/>
      <c r="P162" s="8"/>
    </row>
  </sheetData>
  <mergeCells count="15">
    <mergeCell ref="B108:J108"/>
    <mergeCell ref="B109:J109"/>
    <mergeCell ref="B9:J9"/>
    <mergeCell ref="B102:J102"/>
    <mergeCell ref="B103:J103"/>
    <mergeCell ref="B10:J10"/>
    <mergeCell ref="B36:J36"/>
    <mergeCell ref="B60:J60"/>
    <mergeCell ref="B90:J90"/>
    <mergeCell ref="B86:J86"/>
    <mergeCell ref="B95:J95"/>
    <mergeCell ref="B94:J94"/>
    <mergeCell ref="B59:J59"/>
    <mergeCell ref="B35:J35"/>
    <mergeCell ref="B85:J85"/>
  </mergeCells>
  <phoneticPr fontId="10" type="noConversion"/>
  <conditionalFormatting sqref="N6:N8 N96:N100 N104">
    <cfRule type="cellIs" dxfId="85" priority="15" operator="greaterThan">
      <formula>100</formula>
    </cfRule>
  </conditionalFormatting>
  <conditionalFormatting sqref="N11:N31">
    <cfRule type="cellIs" dxfId="84" priority="17" operator="greaterThan">
      <formula>100</formula>
    </cfRule>
  </conditionalFormatting>
  <conditionalFormatting sqref="N37:N57">
    <cfRule type="cellIs" dxfId="83" priority="13" operator="greaterThan">
      <formula>100</formula>
    </cfRule>
  </conditionalFormatting>
  <conditionalFormatting sqref="N61:N81">
    <cfRule type="cellIs" dxfId="82" priority="12" operator="greaterThan">
      <formula>100</formula>
    </cfRule>
  </conditionalFormatting>
  <conditionalFormatting sqref="N87:N89">
    <cfRule type="cellIs" dxfId="81" priority="18" operator="greaterThan">
      <formula>100</formula>
    </cfRule>
  </conditionalFormatting>
  <conditionalFormatting sqref="N110">
    <cfRule type="cellIs" dxfId="80" priority="5" operator="greaterThan">
      <formula>100</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C3CD-2602-45DB-8655-99440E9E37C8}">
  <dimension ref="A2:Y172"/>
  <sheetViews>
    <sheetView showGridLines="0" zoomScale="70" zoomScaleNormal="70" workbookViewId="0">
      <selection activeCell="B80" sqref="B80"/>
    </sheetView>
  </sheetViews>
  <sheetFormatPr defaultColWidth="11" defaultRowHeight="15.5" x14ac:dyDescent="0.35"/>
  <cols>
    <col min="1" max="1" width="4.58203125" style="165" customWidth="1"/>
    <col min="2" max="2" width="77.1640625" style="13" customWidth="1"/>
    <col min="3" max="3" width="19.1640625" style="85" customWidth="1"/>
    <col min="4" max="4" width="11.6640625" bestFit="1" customWidth="1"/>
    <col min="5" max="5" width="11.9140625" customWidth="1"/>
    <col min="6" max="6" width="9.58203125" style="78" bestFit="1" customWidth="1"/>
    <col min="7" max="7" width="8.08203125" bestFit="1" customWidth="1"/>
    <col min="8" max="8" width="10.58203125" style="62" bestFit="1" customWidth="1"/>
    <col min="9" max="9" width="11.6640625" style="94" bestFit="1" customWidth="1"/>
    <col min="10" max="10" width="12.5" style="94" bestFit="1" customWidth="1"/>
    <col min="11" max="11" width="4.1640625" customWidth="1"/>
    <col min="12" max="12" width="31.58203125" style="4" customWidth="1"/>
    <col min="13" max="13" width="3.58203125" style="4" customWidth="1"/>
    <col min="18" max="18" width="61.58203125" customWidth="1"/>
    <col min="20" max="20" width="11" style="7"/>
    <col min="21" max="21" width="11.5" style="7" customWidth="1"/>
    <col min="22" max="22" width="4.6640625" style="7" customWidth="1"/>
    <col min="23" max="23" width="12.1640625" style="7" customWidth="1"/>
    <col min="25" max="25" width="13.5" customWidth="1"/>
  </cols>
  <sheetData>
    <row r="2" spans="1:25" hidden="1" x14ac:dyDescent="0.35">
      <c r="C2" s="794" t="s">
        <v>453</v>
      </c>
      <c r="D2" s="390">
        <v>36</v>
      </c>
    </row>
    <row r="3" spans="1:25" hidden="1" x14ac:dyDescent="0.35">
      <c r="C3" s="794" t="s">
        <v>454</v>
      </c>
      <c r="D3" s="390">
        <v>12</v>
      </c>
    </row>
    <row r="4" spans="1:25" hidden="1" x14ac:dyDescent="0.35">
      <c r="C4" s="794" t="s">
        <v>455</v>
      </c>
      <c r="D4" s="795">
        <v>0.1</v>
      </c>
    </row>
    <row r="5" spans="1:25" ht="21" x14ac:dyDescent="0.5">
      <c r="B5" s="685" t="s">
        <v>250</v>
      </c>
      <c r="C5" s="82"/>
      <c r="D5" s="14"/>
      <c r="F5" s="64"/>
      <c r="H5"/>
    </row>
    <row r="6" spans="1:25" ht="21" x14ac:dyDescent="0.5">
      <c r="B6" s="389" t="s">
        <v>456</v>
      </c>
      <c r="C6" s="983" t="s">
        <v>457</v>
      </c>
      <c r="D6" s="983"/>
      <c r="E6" s="983"/>
      <c r="F6"/>
      <c r="H6"/>
      <c r="I6" s="90"/>
    </row>
    <row r="7" spans="1:25" s="173" customFormat="1" ht="21" x14ac:dyDescent="0.35">
      <c r="A7" s="246"/>
      <c r="B7" s="833" t="s">
        <v>458</v>
      </c>
      <c r="C7" s="984" t="s">
        <v>459</v>
      </c>
      <c r="D7" s="985"/>
      <c r="E7" s="985"/>
      <c r="F7" s="985"/>
      <c r="G7" s="985"/>
      <c r="H7" s="985"/>
      <c r="I7" s="985"/>
      <c r="J7" s="985"/>
      <c r="L7" s="270"/>
      <c r="M7" s="270"/>
      <c r="T7" s="8"/>
      <c r="U7" s="8"/>
      <c r="V7" s="8"/>
      <c r="W7" s="8"/>
    </row>
    <row r="8" spans="1:25" s="173" customFormat="1" ht="21" x14ac:dyDescent="0.35">
      <c r="A8" s="246"/>
      <c r="B8" s="401" t="s">
        <v>460</v>
      </c>
      <c r="C8" s="986" t="s">
        <v>461</v>
      </c>
      <c r="D8" s="987"/>
      <c r="E8" s="987"/>
      <c r="F8" s="987"/>
      <c r="G8" s="987"/>
      <c r="H8" s="987"/>
      <c r="I8" s="987"/>
      <c r="J8" s="988"/>
      <c r="L8" s="270"/>
      <c r="M8" s="270"/>
      <c r="T8" s="8"/>
      <c r="U8" s="8"/>
      <c r="V8" s="8"/>
      <c r="W8" s="8"/>
    </row>
    <row r="9" spans="1:25" s="173" customFormat="1" ht="60.65" customHeight="1" x14ac:dyDescent="0.35">
      <c r="A9" s="246"/>
      <c r="B9" s="402" t="s">
        <v>462</v>
      </c>
      <c r="C9" s="993" t="s">
        <v>463</v>
      </c>
      <c r="D9" s="970"/>
      <c r="E9" s="970"/>
      <c r="F9" s="970"/>
      <c r="G9" s="970"/>
      <c r="H9" s="970"/>
      <c r="I9" s="970"/>
      <c r="J9" s="971"/>
      <c r="L9" s="270"/>
      <c r="M9" s="270"/>
      <c r="T9" s="8"/>
      <c r="U9" s="8"/>
      <c r="V9" s="8"/>
      <c r="W9" s="8"/>
    </row>
    <row r="10" spans="1:25" ht="21" x14ac:dyDescent="0.5">
      <c r="A10" s="166"/>
      <c r="B10" s="686" t="str">
        <f>'EMSuite Purchase'!$B$3</f>
        <v>Monitoring Pricing Ver. 13</v>
      </c>
      <c r="C10" s="83"/>
      <c r="D10" s="15"/>
      <c r="F10" s="362" t="s">
        <v>4</v>
      </c>
      <c r="G10" s="358" t="s">
        <v>5</v>
      </c>
      <c r="H10" s="358" t="s">
        <v>6</v>
      </c>
      <c r="I10" s="358" t="s">
        <v>7</v>
      </c>
      <c r="J10" s="358" t="s">
        <v>8</v>
      </c>
    </row>
    <row r="11" spans="1:25" ht="21" x14ac:dyDescent="0.5">
      <c r="A11" s="166"/>
      <c r="B11" s="843" t="str">
        <f>'EMSuite Purchase'!$B$4</f>
        <v>Effective from June 2026 to December 31st 2026</v>
      </c>
      <c r="C11" s="83"/>
      <c r="D11" s="15"/>
      <c r="F11" s="696">
        <f>'Version Control'!$D$4</f>
        <v>7.43</v>
      </c>
      <c r="G11" s="696">
        <f>'Version Control'!$E$4</f>
        <v>8.6</v>
      </c>
      <c r="H11" s="696">
        <f>'Version Control'!$F$4</f>
        <v>6</v>
      </c>
      <c r="I11" s="696">
        <f>'Version Control'!$G$4</f>
        <v>7.7</v>
      </c>
      <c r="J11" s="696">
        <f>'Version Control'!$H$4</f>
        <v>5.5</v>
      </c>
    </row>
    <row r="12" spans="1:25" s="8" customFormat="1" ht="42" x14ac:dyDescent="0.35">
      <c r="A12" s="167"/>
      <c r="B12" s="385" t="s">
        <v>12</v>
      </c>
      <c r="C12" s="386" t="s">
        <v>464</v>
      </c>
      <c r="D12" s="385" t="s">
        <v>14</v>
      </c>
      <c r="E12" s="386" t="s">
        <v>15</v>
      </c>
      <c r="F12" s="807" t="s">
        <v>357</v>
      </c>
      <c r="G12" s="385" t="s">
        <v>17</v>
      </c>
      <c r="H12" s="386" t="s">
        <v>18</v>
      </c>
      <c r="I12" s="387" t="s">
        <v>19</v>
      </c>
      <c r="J12" s="387" t="s">
        <v>20</v>
      </c>
      <c r="L12" s="612" t="s">
        <v>3</v>
      </c>
      <c r="M12" s="613"/>
      <c r="N12" s="615" t="s">
        <v>358</v>
      </c>
    </row>
    <row r="13" spans="1:25" s="167" customFormat="1" x14ac:dyDescent="0.35">
      <c r="B13" s="803"/>
      <c r="C13" s="796"/>
      <c r="D13" s="209"/>
      <c r="E13" s="717"/>
      <c r="F13" s="770"/>
      <c r="G13" s="797"/>
      <c r="H13" s="804"/>
      <c r="I13" s="799"/>
      <c r="J13" s="800"/>
      <c r="N13" s="805"/>
      <c r="Q13" s="767"/>
      <c r="R13" s="767"/>
    </row>
    <row r="14" spans="1:25" s="8" customFormat="1" ht="18.5" x14ac:dyDescent="0.35">
      <c r="A14" s="772"/>
      <c r="B14" s="818" t="s">
        <v>465</v>
      </c>
      <c r="C14" s="773"/>
      <c r="D14" s="774"/>
      <c r="E14" s="775"/>
      <c r="F14" s="776"/>
      <c r="G14" s="777"/>
      <c r="H14" s="778"/>
      <c r="I14" s="779"/>
      <c r="J14" s="780"/>
      <c r="N14" s="632"/>
      <c r="Q14" s="62"/>
      <c r="R14" s="62"/>
    </row>
    <row r="15" spans="1:25" s="167" customFormat="1" x14ac:dyDescent="0.35">
      <c r="B15" s="803"/>
      <c r="C15" s="796"/>
      <c r="D15" s="209"/>
      <c r="E15" s="717"/>
      <c r="F15" s="770"/>
      <c r="G15" s="797"/>
      <c r="H15" s="804"/>
      <c r="I15" s="799"/>
      <c r="J15" s="800"/>
      <c r="N15" s="805"/>
      <c r="Q15" s="767"/>
      <c r="R15" s="767"/>
    </row>
    <row r="16" spans="1:25" s="8" customFormat="1" ht="29" customHeight="1" x14ac:dyDescent="0.35">
      <c r="A16" s="167"/>
      <c r="B16" s="981" t="s">
        <v>466</v>
      </c>
      <c r="C16" s="938"/>
      <c r="D16" s="938"/>
      <c r="E16" s="938"/>
      <c r="F16" s="938"/>
      <c r="G16" s="938"/>
      <c r="H16" s="938"/>
      <c r="I16" s="938"/>
      <c r="J16" s="939"/>
      <c r="L16" s="364"/>
      <c r="M16" s="128"/>
      <c r="N16" s="210"/>
      <c r="Q16" s="195"/>
      <c r="R16" s="197"/>
      <c r="S16" s="173"/>
      <c r="T16" s="248"/>
      <c r="U16" s="248"/>
      <c r="V16" s="248"/>
      <c r="W16" s="248"/>
      <c r="Y16" s="360"/>
    </row>
    <row r="17" spans="1:25" s="8" customFormat="1" ht="144.65" customHeight="1" x14ac:dyDescent="0.35">
      <c r="A17" s="167"/>
      <c r="B17" s="989" t="s">
        <v>467</v>
      </c>
      <c r="C17" s="990"/>
      <c r="D17" s="990"/>
      <c r="E17" s="990"/>
      <c r="F17" s="990"/>
      <c r="G17" s="990"/>
      <c r="H17" s="990"/>
      <c r="I17" s="990"/>
      <c r="J17" s="991"/>
      <c r="L17" s="364"/>
      <c r="M17" s="128"/>
      <c r="N17" s="210"/>
      <c r="Q17" s="195"/>
      <c r="R17" s="197"/>
      <c r="S17" s="173"/>
      <c r="T17" s="248"/>
      <c r="U17" s="248"/>
      <c r="V17" s="248"/>
      <c r="W17" s="248"/>
      <c r="Y17" s="360"/>
    </row>
    <row r="18" spans="1:25" s="8" customFormat="1" x14ac:dyDescent="0.35">
      <c r="A18" s="167"/>
      <c r="B18" s="351" t="s">
        <v>468</v>
      </c>
      <c r="C18" s="217">
        <v>33913561</v>
      </c>
      <c r="D18" s="365">
        <f>ROUND((('EMSuite Purchase'!D11/$D$2*$D$3)+('EMSuite Purchase'!D11*$D$4))+'EMSuite Purchase'!D37,0)</f>
        <v>5920</v>
      </c>
      <c r="E18" s="218">
        <v>0.35</v>
      </c>
      <c r="F18" s="640">
        <f t="shared" ref="F18:F38" si="0">ROUND(D18/$F$11,0)</f>
        <v>797</v>
      </c>
      <c r="G18" s="392">
        <f t="shared" ref="G18:G38" si="1">ROUND(D18/$G$11,0)</f>
        <v>688</v>
      </c>
      <c r="H18" s="277">
        <f t="shared" ref="H18:H38" si="2">ROUND(D18/$H$11,0)</f>
        <v>987</v>
      </c>
      <c r="I18" s="278">
        <f t="shared" ref="I18:I38" si="3">ROUND(D18/$I$11,0)</f>
        <v>769</v>
      </c>
      <c r="J18" s="399">
        <f t="shared" ref="J18:J38" si="4">ROUND(D18/$J$11,0)</f>
        <v>1076</v>
      </c>
      <c r="L18" s="364"/>
      <c r="M18" s="128"/>
      <c r="N18" s="616">
        <f t="shared" ref="N18:N38" si="5">LEN(B18)</f>
        <v>82</v>
      </c>
      <c r="Q18" s="195"/>
      <c r="R18" s="197"/>
      <c r="S18" s="173"/>
      <c r="T18" s="248"/>
      <c r="U18" s="248"/>
      <c r="V18" s="248"/>
      <c r="W18" s="248"/>
      <c r="Y18" s="360"/>
    </row>
    <row r="19" spans="1:25" s="8" customFormat="1" x14ac:dyDescent="0.35">
      <c r="A19" s="167"/>
      <c r="B19" s="285" t="s">
        <v>469</v>
      </c>
      <c r="C19" s="212">
        <v>33913562</v>
      </c>
      <c r="D19" s="365">
        <f>ROUND((('EMSuite Purchase'!D12/$D$2*$D$3)+('EMSuite Purchase'!D12*$D$4))+'EMSuite Purchase'!D38,0)</f>
        <v>10809</v>
      </c>
      <c r="E19" s="214">
        <v>0.35</v>
      </c>
      <c r="F19" s="640">
        <f t="shared" si="0"/>
        <v>1455</v>
      </c>
      <c r="G19" s="392">
        <f t="shared" si="1"/>
        <v>1257</v>
      </c>
      <c r="H19" s="277">
        <f t="shared" si="2"/>
        <v>1802</v>
      </c>
      <c r="I19" s="278">
        <f t="shared" si="3"/>
        <v>1404</v>
      </c>
      <c r="J19" s="399">
        <f t="shared" si="4"/>
        <v>1965</v>
      </c>
      <c r="L19" s="364"/>
      <c r="M19" s="614"/>
      <c r="N19" s="616">
        <f t="shared" si="5"/>
        <v>82</v>
      </c>
      <c r="O19" s="154"/>
      <c r="P19" s="154"/>
      <c r="Q19" s="195"/>
      <c r="R19" s="197"/>
      <c r="S19" s="173"/>
      <c r="T19" s="248"/>
      <c r="U19" s="248"/>
      <c r="V19" s="248"/>
      <c r="W19" s="248"/>
      <c r="Y19" s="360"/>
    </row>
    <row r="20" spans="1:25" s="8" customFormat="1" x14ac:dyDescent="0.35">
      <c r="A20" s="167"/>
      <c r="B20" s="285" t="s">
        <v>470</v>
      </c>
      <c r="C20" s="212">
        <v>33913563</v>
      </c>
      <c r="D20" s="365">
        <f>ROUND((('EMSuite Purchase'!D13/$D$2*$D$3)+('EMSuite Purchase'!D13*$D$4))+'EMSuite Purchase'!D39,0)</f>
        <v>16873</v>
      </c>
      <c r="E20" s="214">
        <v>0.35</v>
      </c>
      <c r="F20" s="640">
        <f t="shared" si="0"/>
        <v>2271</v>
      </c>
      <c r="G20" s="392">
        <f t="shared" si="1"/>
        <v>1962</v>
      </c>
      <c r="H20" s="277">
        <f t="shared" si="2"/>
        <v>2812</v>
      </c>
      <c r="I20" s="278">
        <f t="shared" si="3"/>
        <v>2191</v>
      </c>
      <c r="J20" s="399">
        <f t="shared" si="4"/>
        <v>3068</v>
      </c>
      <c r="L20" s="364"/>
      <c r="M20" s="614"/>
      <c r="N20" s="616">
        <f t="shared" si="5"/>
        <v>82</v>
      </c>
      <c r="O20" s="154"/>
      <c r="P20" s="154"/>
      <c r="Q20" s="195"/>
      <c r="R20" s="197"/>
      <c r="S20" s="173"/>
      <c r="T20" s="248"/>
      <c r="U20" s="248"/>
      <c r="V20" s="248"/>
      <c r="W20" s="248"/>
      <c r="Y20" s="360"/>
    </row>
    <row r="21" spans="1:25" s="8" customFormat="1" x14ac:dyDescent="0.35">
      <c r="A21" s="167"/>
      <c r="B21" s="285" t="s">
        <v>471</v>
      </c>
      <c r="C21" s="212">
        <v>33913564</v>
      </c>
      <c r="D21" s="365">
        <f>ROUND((('EMSuite Purchase'!D14/$D$2*$D$3)+('EMSuite Purchase'!D14*$D$4))+'EMSuite Purchase'!D40,0)</f>
        <v>21957</v>
      </c>
      <c r="E21" s="214">
        <v>0.35</v>
      </c>
      <c r="F21" s="640">
        <f t="shared" si="0"/>
        <v>2955</v>
      </c>
      <c r="G21" s="392">
        <f t="shared" si="1"/>
        <v>2553</v>
      </c>
      <c r="H21" s="277">
        <f t="shared" si="2"/>
        <v>3660</v>
      </c>
      <c r="I21" s="278">
        <f t="shared" si="3"/>
        <v>2852</v>
      </c>
      <c r="J21" s="399">
        <f t="shared" si="4"/>
        <v>3992</v>
      </c>
      <c r="L21" s="364"/>
      <c r="M21" s="614"/>
      <c r="N21" s="616">
        <f t="shared" si="5"/>
        <v>82</v>
      </c>
      <c r="O21" s="154"/>
      <c r="P21" s="154"/>
      <c r="Q21" s="195"/>
      <c r="R21" s="197"/>
      <c r="S21" s="173"/>
      <c r="T21" s="248"/>
      <c r="U21" s="248"/>
      <c r="V21" s="248"/>
      <c r="W21" s="248"/>
      <c r="Y21" s="360"/>
    </row>
    <row r="22" spans="1:25" s="8" customFormat="1" x14ac:dyDescent="0.35">
      <c r="A22" s="167"/>
      <c r="B22" s="285" t="s">
        <v>472</v>
      </c>
      <c r="C22" s="212">
        <v>33913565</v>
      </c>
      <c r="D22" s="365">
        <f>ROUND((('EMSuite Purchase'!D15/$D$2*$D$3)+('EMSuite Purchase'!D15*$D$4))+'EMSuite Purchase'!D41,0)</f>
        <v>26865</v>
      </c>
      <c r="E22" s="214">
        <v>0.35</v>
      </c>
      <c r="F22" s="640">
        <f t="shared" si="0"/>
        <v>3616</v>
      </c>
      <c r="G22" s="392">
        <f t="shared" si="1"/>
        <v>3124</v>
      </c>
      <c r="H22" s="277">
        <f t="shared" si="2"/>
        <v>4478</v>
      </c>
      <c r="I22" s="278">
        <f t="shared" si="3"/>
        <v>3489</v>
      </c>
      <c r="J22" s="399">
        <f t="shared" si="4"/>
        <v>4885</v>
      </c>
      <c r="L22" s="364"/>
      <c r="M22" s="614"/>
      <c r="N22" s="616">
        <f t="shared" si="5"/>
        <v>83</v>
      </c>
      <c r="O22" s="154"/>
      <c r="P22" s="154"/>
      <c r="Q22" s="19"/>
      <c r="R22" s="247"/>
      <c r="S22" s="173"/>
      <c r="U22" s="248"/>
      <c r="V22" s="248"/>
      <c r="W22" s="248"/>
      <c r="Y22" s="360"/>
    </row>
    <row r="23" spans="1:25" s="8" customFormat="1" x14ac:dyDescent="0.35">
      <c r="A23" s="167"/>
      <c r="B23" s="285" t="s">
        <v>473</v>
      </c>
      <c r="C23" s="212">
        <v>33913566</v>
      </c>
      <c r="D23" s="365">
        <f>ROUND((('EMSuite Purchase'!D16/$D$2*$D$3)+('EMSuite Purchase'!D16*$D$4))+'EMSuite Purchase'!D42,0)</f>
        <v>35502</v>
      </c>
      <c r="E23" s="214">
        <v>0.35</v>
      </c>
      <c r="F23" s="640">
        <f t="shared" si="0"/>
        <v>4778</v>
      </c>
      <c r="G23" s="392">
        <f t="shared" si="1"/>
        <v>4128</v>
      </c>
      <c r="H23" s="277">
        <f t="shared" si="2"/>
        <v>5917</v>
      </c>
      <c r="I23" s="278">
        <f t="shared" si="3"/>
        <v>4611</v>
      </c>
      <c r="J23" s="399">
        <f t="shared" si="4"/>
        <v>6455</v>
      </c>
      <c r="L23" s="364"/>
      <c r="M23" s="614"/>
      <c r="N23" s="616">
        <f t="shared" si="5"/>
        <v>83</v>
      </c>
      <c r="O23" s="154"/>
      <c r="P23" s="154"/>
    </row>
    <row r="24" spans="1:25" s="8" customFormat="1" x14ac:dyDescent="0.35">
      <c r="A24" s="167"/>
      <c r="B24" s="285" t="s">
        <v>474</v>
      </c>
      <c r="C24" s="212">
        <v>33913567</v>
      </c>
      <c r="D24" s="365">
        <f>ROUND((('EMSuite Purchase'!D17/$D$2*$D$3)+('EMSuite Purchase'!D17*$D$4))+'EMSuite Purchase'!D43,0)</f>
        <v>42721</v>
      </c>
      <c r="E24" s="214">
        <v>0.35</v>
      </c>
      <c r="F24" s="640">
        <f t="shared" si="0"/>
        <v>5750</v>
      </c>
      <c r="G24" s="392">
        <f t="shared" si="1"/>
        <v>4968</v>
      </c>
      <c r="H24" s="277">
        <f t="shared" si="2"/>
        <v>7120</v>
      </c>
      <c r="I24" s="278">
        <f t="shared" si="3"/>
        <v>5548</v>
      </c>
      <c r="J24" s="399">
        <f t="shared" si="4"/>
        <v>7767</v>
      </c>
      <c r="L24" s="364"/>
      <c r="M24" s="614"/>
      <c r="N24" s="616">
        <f t="shared" si="5"/>
        <v>83</v>
      </c>
      <c r="O24" s="154"/>
      <c r="P24" s="154"/>
      <c r="Q24" s="195"/>
      <c r="R24" s="173"/>
      <c r="S24" s="173"/>
      <c r="T24" s="198"/>
      <c r="U24" s="248"/>
      <c r="W24" s="248"/>
    </row>
    <row r="25" spans="1:25" s="8" customFormat="1" x14ac:dyDescent="0.35">
      <c r="A25" s="167"/>
      <c r="B25" s="285" t="s">
        <v>475</v>
      </c>
      <c r="C25" s="212">
        <v>33913568</v>
      </c>
      <c r="D25" s="365">
        <f>ROUND((('EMSuite Purchase'!D18/$D$2*$D$3)+('EMSuite Purchase'!D18*$D$4))+'EMSuite Purchase'!D44,0)</f>
        <v>48309</v>
      </c>
      <c r="E25" s="214">
        <v>0.35</v>
      </c>
      <c r="F25" s="640">
        <f t="shared" si="0"/>
        <v>6502</v>
      </c>
      <c r="G25" s="392">
        <f t="shared" si="1"/>
        <v>5617</v>
      </c>
      <c r="H25" s="277">
        <f t="shared" si="2"/>
        <v>8052</v>
      </c>
      <c r="I25" s="278">
        <f t="shared" si="3"/>
        <v>6274</v>
      </c>
      <c r="J25" s="399">
        <f t="shared" si="4"/>
        <v>8783</v>
      </c>
      <c r="L25" s="364"/>
      <c r="M25" s="614"/>
      <c r="N25" s="616">
        <f t="shared" si="5"/>
        <v>83</v>
      </c>
      <c r="O25" s="154"/>
      <c r="P25" s="154"/>
    </row>
    <row r="26" spans="1:25" s="8" customFormat="1" x14ac:dyDescent="0.35">
      <c r="A26" s="167"/>
      <c r="B26" s="285" t="s">
        <v>476</v>
      </c>
      <c r="C26" s="212">
        <v>33913569</v>
      </c>
      <c r="D26" s="365">
        <f>ROUND((('EMSuite Purchase'!D19/$D$2*$D$3)+('EMSuite Purchase'!D19*$D$4))+'EMSuite Purchase'!D45,0)</f>
        <v>53140</v>
      </c>
      <c r="E26" s="214">
        <v>0.35</v>
      </c>
      <c r="F26" s="640">
        <f t="shared" si="0"/>
        <v>7152</v>
      </c>
      <c r="G26" s="392">
        <f t="shared" si="1"/>
        <v>6179</v>
      </c>
      <c r="H26" s="277">
        <f t="shared" si="2"/>
        <v>8857</v>
      </c>
      <c r="I26" s="278">
        <f t="shared" si="3"/>
        <v>6901</v>
      </c>
      <c r="J26" s="399">
        <f t="shared" si="4"/>
        <v>9662</v>
      </c>
      <c r="L26" s="364"/>
      <c r="M26" s="614"/>
      <c r="N26" s="616">
        <f t="shared" si="5"/>
        <v>83</v>
      </c>
      <c r="O26" s="154"/>
      <c r="P26" s="154"/>
      <c r="Q26" s="195"/>
      <c r="R26" s="197"/>
      <c r="S26" s="173"/>
      <c r="U26" s="248"/>
      <c r="V26" s="248"/>
      <c r="W26" s="248"/>
    </row>
    <row r="27" spans="1:25" s="8" customFormat="1" x14ac:dyDescent="0.35">
      <c r="A27" s="167"/>
      <c r="B27" s="285" t="s">
        <v>477</v>
      </c>
      <c r="C27" s="212">
        <v>33913570</v>
      </c>
      <c r="D27" s="365">
        <f>ROUND((('EMSuite Purchase'!D20/$D$2*$D$3)+('EMSuite Purchase'!D20*$D$4))+'EMSuite Purchase'!D46,0)</f>
        <v>59436</v>
      </c>
      <c r="E27" s="214">
        <v>0.35</v>
      </c>
      <c r="F27" s="640">
        <f t="shared" si="0"/>
        <v>7999</v>
      </c>
      <c r="G27" s="392">
        <f t="shared" si="1"/>
        <v>6911</v>
      </c>
      <c r="H27" s="277">
        <f t="shared" si="2"/>
        <v>9906</v>
      </c>
      <c r="I27" s="278">
        <f t="shared" si="3"/>
        <v>7719</v>
      </c>
      <c r="J27" s="399">
        <f t="shared" si="4"/>
        <v>10807</v>
      </c>
      <c r="L27" s="364"/>
      <c r="M27" s="614"/>
      <c r="N27" s="616">
        <f t="shared" si="5"/>
        <v>83</v>
      </c>
      <c r="O27" s="154"/>
      <c r="P27" s="154"/>
      <c r="Q27" s="195"/>
      <c r="R27" s="10"/>
      <c r="S27" s="173"/>
      <c r="U27" s="248"/>
      <c r="V27" s="248"/>
      <c r="W27" s="248"/>
    </row>
    <row r="28" spans="1:25" s="8" customFormat="1" x14ac:dyDescent="0.35">
      <c r="A28" s="167"/>
      <c r="B28" s="285" t="s">
        <v>478</v>
      </c>
      <c r="C28" s="212">
        <v>33913571</v>
      </c>
      <c r="D28" s="365">
        <f>ROUND((('EMSuite Purchase'!D21/$D$2*$D$3)+('EMSuite Purchase'!D21*$D$4))+'EMSuite Purchase'!D47,0)</f>
        <v>64140</v>
      </c>
      <c r="E28" s="214">
        <v>0.35</v>
      </c>
      <c r="F28" s="640">
        <f t="shared" si="0"/>
        <v>8633</v>
      </c>
      <c r="G28" s="392">
        <f t="shared" si="1"/>
        <v>7458</v>
      </c>
      <c r="H28" s="277">
        <f t="shared" si="2"/>
        <v>10690</v>
      </c>
      <c r="I28" s="278">
        <f t="shared" si="3"/>
        <v>8330</v>
      </c>
      <c r="J28" s="399">
        <f t="shared" si="4"/>
        <v>11662</v>
      </c>
      <c r="L28" s="364"/>
      <c r="M28" s="614"/>
      <c r="N28" s="616">
        <f t="shared" si="5"/>
        <v>83</v>
      </c>
      <c r="O28" s="154"/>
      <c r="P28" s="154"/>
      <c r="Q28" s="195"/>
      <c r="R28" s="196"/>
      <c r="S28" s="173"/>
      <c r="U28" s="248"/>
      <c r="V28" s="248"/>
      <c r="W28" s="248"/>
    </row>
    <row r="29" spans="1:25" s="8" customFormat="1" x14ac:dyDescent="0.35">
      <c r="A29" s="167"/>
      <c r="B29" s="285" t="s">
        <v>479</v>
      </c>
      <c r="C29" s="212">
        <v>33913572</v>
      </c>
      <c r="D29" s="365">
        <f>ROUND((('EMSuite Purchase'!D22/$D$2*$D$3)+('EMSuite Purchase'!D22*$D$4))+'EMSuite Purchase'!D48,0)</f>
        <v>69680</v>
      </c>
      <c r="E29" s="214">
        <v>0.35</v>
      </c>
      <c r="F29" s="640">
        <f t="shared" si="0"/>
        <v>9378</v>
      </c>
      <c r="G29" s="392">
        <f t="shared" si="1"/>
        <v>8102</v>
      </c>
      <c r="H29" s="277">
        <f t="shared" si="2"/>
        <v>11613</v>
      </c>
      <c r="I29" s="278">
        <f t="shared" si="3"/>
        <v>9049</v>
      </c>
      <c r="J29" s="399">
        <f t="shared" si="4"/>
        <v>12669</v>
      </c>
      <c r="L29" s="364"/>
      <c r="M29" s="614"/>
      <c r="N29" s="616">
        <f t="shared" si="5"/>
        <v>83</v>
      </c>
      <c r="O29" s="154"/>
      <c r="P29" s="154"/>
      <c r="Q29" s="195"/>
      <c r="R29" s="197"/>
      <c r="S29" s="173"/>
      <c r="W29" s="361"/>
    </row>
    <row r="30" spans="1:25" s="8" customFormat="1" x14ac:dyDescent="0.35">
      <c r="A30" s="167"/>
      <c r="B30" s="285" t="s">
        <v>480</v>
      </c>
      <c r="C30" s="212">
        <v>33913573</v>
      </c>
      <c r="D30" s="365">
        <f>ROUND((('EMSuite Purchase'!D23/$D$2*$D$3)+('EMSuite Purchase'!D23*$D$4))+'EMSuite Purchase'!D49,0)</f>
        <v>84610</v>
      </c>
      <c r="E30" s="214">
        <v>0.35</v>
      </c>
      <c r="F30" s="640">
        <f t="shared" si="0"/>
        <v>11388</v>
      </c>
      <c r="G30" s="392">
        <f t="shared" si="1"/>
        <v>9838</v>
      </c>
      <c r="H30" s="277">
        <f t="shared" si="2"/>
        <v>14102</v>
      </c>
      <c r="I30" s="278">
        <f t="shared" si="3"/>
        <v>10988</v>
      </c>
      <c r="J30" s="399">
        <f t="shared" si="4"/>
        <v>15384</v>
      </c>
      <c r="L30" s="364"/>
      <c r="M30" s="614"/>
      <c r="N30" s="616">
        <f t="shared" si="5"/>
        <v>84</v>
      </c>
      <c r="O30" s="154"/>
      <c r="P30" s="154"/>
      <c r="Q30" s="195"/>
      <c r="R30" s="197"/>
      <c r="S30" s="173"/>
      <c r="U30" s="248"/>
      <c r="V30" s="248"/>
      <c r="W30" s="248"/>
    </row>
    <row r="31" spans="1:25" s="8" customFormat="1" x14ac:dyDescent="0.35">
      <c r="A31" s="167"/>
      <c r="B31" s="285" t="s">
        <v>481</v>
      </c>
      <c r="C31" s="223">
        <v>33913575</v>
      </c>
      <c r="D31" s="365">
        <f>ROUND((('EMSuite Purchase'!D24/$D$2*$D$3)+('EMSuite Purchase'!D24*$D$4))+'EMSuite Purchase'!D50,0)</f>
        <v>98832</v>
      </c>
      <c r="E31" s="214">
        <v>0.35</v>
      </c>
      <c r="F31" s="640">
        <f>ROUND(D31/$F$11,0)</f>
        <v>13302</v>
      </c>
      <c r="G31" s="392">
        <f>ROUND(D31/$G$11,0)</f>
        <v>11492</v>
      </c>
      <c r="H31" s="277">
        <f>ROUND(D31/$H$11,0)</f>
        <v>16472</v>
      </c>
      <c r="I31" s="278">
        <f>ROUND(D31/$I$11,0)</f>
        <v>12835</v>
      </c>
      <c r="J31" s="399">
        <f>ROUND(D31/$J$11,0)</f>
        <v>17969</v>
      </c>
      <c r="L31" s="364"/>
      <c r="M31" s="614"/>
      <c r="N31" s="616">
        <f t="shared" si="5"/>
        <v>84</v>
      </c>
      <c r="O31" s="154"/>
      <c r="P31" s="154"/>
      <c r="Q31" s="195"/>
      <c r="R31" s="197"/>
      <c r="S31" s="173"/>
      <c r="U31" s="248"/>
      <c r="V31" s="248"/>
      <c r="W31" s="248"/>
    </row>
    <row r="32" spans="1:25" s="8" customFormat="1" x14ac:dyDescent="0.35">
      <c r="A32" s="167"/>
      <c r="B32" s="285" t="s">
        <v>482</v>
      </c>
      <c r="C32" s="223">
        <v>33913576</v>
      </c>
      <c r="D32" s="365">
        <f>ROUND((('EMSuite Purchase'!D25/$D$2*$D$3)+('EMSuite Purchase'!D25*$D$4))+'EMSuite Purchase'!D51,0)</f>
        <v>112397</v>
      </c>
      <c r="E32" s="214">
        <v>0.35</v>
      </c>
      <c r="F32" s="640">
        <f>ROUND(D32/$F$11,0)</f>
        <v>15127</v>
      </c>
      <c r="G32" s="392">
        <f>ROUND(D32/$G$11,0)</f>
        <v>13069</v>
      </c>
      <c r="H32" s="277">
        <f>ROUND(D32/$H$11,0)</f>
        <v>18733</v>
      </c>
      <c r="I32" s="278">
        <f>ROUND(D32/$I$11,0)</f>
        <v>14597</v>
      </c>
      <c r="J32" s="399">
        <f>ROUND(D32/$J$11,0)</f>
        <v>20436</v>
      </c>
      <c r="L32" s="364"/>
      <c r="M32" s="614"/>
      <c r="N32" s="616">
        <f t="shared" si="5"/>
        <v>84</v>
      </c>
      <c r="O32" s="154"/>
      <c r="P32" s="154"/>
      <c r="Q32" s="195"/>
      <c r="R32" s="197"/>
      <c r="S32" s="173"/>
      <c r="U32" s="248"/>
      <c r="V32" s="248"/>
      <c r="W32" s="248"/>
    </row>
    <row r="33" spans="1:23" s="8" customFormat="1" x14ac:dyDescent="0.35">
      <c r="A33" s="167"/>
      <c r="B33" s="285" t="s">
        <v>483</v>
      </c>
      <c r="C33" s="223">
        <v>33913577</v>
      </c>
      <c r="D33" s="365">
        <f>ROUND((('EMSuite Purchase'!D26/$D$2*$D$3)+('EMSuite Purchase'!D26*$D$4))+'EMSuite Purchase'!D52,0)</f>
        <v>132462</v>
      </c>
      <c r="E33" s="214">
        <v>0.35</v>
      </c>
      <c r="F33" s="640">
        <f>ROUND(D33/$F$11,0)</f>
        <v>17828</v>
      </c>
      <c r="G33" s="392">
        <f>ROUND(D33/$G$11,0)</f>
        <v>15403</v>
      </c>
      <c r="H33" s="277">
        <f>ROUND(D33/$H$11,0)</f>
        <v>22077</v>
      </c>
      <c r="I33" s="278">
        <f>ROUND(D33/$I$11,0)</f>
        <v>17203</v>
      </c>
      <c r="J33" s="399">
        <f>ROUND(D33/$J$11,0)</f>
        <v>24084</v>
      </c>
      <c r="L33" s="364"/>
      <c r="M33" s="614"/>
      <c r="N33" s="616">
        <f t="shared" si="5"/>
        <v>84</v>
      </c>
      <c r="O33" s="154"/>
      <c r="P33" s="154"/>
      <c r="Q33" s="195"/>
      <c r="R33" s="197"/>
      <c r="S33" s="173"/>
      <c r="U33" s="248"/>
      <c r="V33" s="248"/>
      <c r="W33" s="248"/>
    </row>
    <row r="34" spans="1:23" s="8" customFormat="1" x14ac:dyDescent="0.35">
      <c r="A34" s="167"/>
      <c r="B34" s="285" t="s">
        <v>484</v>
      </c>
      <c r="C34" s="212">
        <v>33913574</v>
      </c>
      <c r="D34" s="365">
        <f>ROUND((('EMSuite Purchase'!D27/$D$2*$D$3)+('EMSuite Purchase'!D27*$D$4))+'EMSuite Purchase'!D53,0)</f>
        <v>148920</v>
      </c>
      <c r="E34" s="214">
        <v>0.35</v>
      </c>
      <c r="F34" s="640">
        <f t="shared" si="0"/>
        <v>20043</v>
      </c>
      <c r="G34" s="392">
        <f t="shared" si="1"/>
        <v>17316</v>
      </c>
      <c r="H34" s="277">
        <f t="shared" si="2"/>
        <v>24820</v>
      </c>
      <c r="I34" s="278">
        <f t="shared" si="3"/>
        <v>19340</v>
      </c>
      <c r="J34" s="399">
        <f t="shared" si="4"/>
        <v>27076</v>
      </c>
      <c r="L34" s="364"/>
      <c r="M34" s="614"/>
      <c r="N34" s="616">
        <f t="shared" si="5"/>
        <v>84</v>
      </c>
      <c r="O34" s="154"/>
      <c r="P34" s="154"/>
      <c r="Q34" s="70"/>
      <c r="R34" s="153"/>
    </row>
    <row r="35" spans="1:23" s="8" customFormat="1" x14ac:dyDescent="0.35">
      <c r="A35" s="167"/>
      <c r="B35" s="285" t="s">
        <v>485</v>
      </c>
      <c r="C35" s="223">
        <v>33913578</v>
      </c>
      <c r="D35" s="365">
        <f>ROUND((('EMSuite Purchase'!D28/$D$2*$D$3)+('EMSuite Purchase'!D28*$D$4))+'EMSuite Purchase'!D54,0)</f>
        <v>168450</v>
      </c>
      <c r="E35" s="214">
        <v>0.35</v>
      </c>
      <c r="F35" s="640">
        <f t="shared" si="0"/>
        <v>22672</v>
      </c>
      <c r="G35" s="392">
        <f t="shared" si="1"/>
        <v>19587</v>
      </c>
      <c r="H35" s="277">
        <f t="shared" si="2"/>
        <v>28075</v>
      </c>
      <c r="I35" s="278">
        <f t="shared" si="3"/>
        <v>21877</v>
      </c>
      <c r="J35" s="399">
        <f t="shared" si="4"/>
        <v>30627</v>
      </c>
      <c r="L35" s="364"/>
      <c r="M35" s="614"/>
      <c r="N35" s="616">
        <f t="shared" si="5"/>
        <v>84</v>
      </c>
      <c r="O35" s="154"/>
      <c r="P35" s="154"/>
      <c r="Q35" s="70"/>
      <c r="R35" s="153"/>
    </row>
    <row r="36" spans="1:23" s="8" customFormat="1" x14ac:dyDescent="0.35">
      <c r="A36" s="167"/>
      <c r="B36" s="285" t="s">
        <v>486</v>
      </c>
      <c r="C36" s="223">
        <v>33913579</v>
      </c>
      <c r="D36" s="365">
        <f>ROUND((('EMSuite Purchase'!D29/$D$2*$D$3)+('EMSuite Purchase'!D29*$D$4))+'EMSuite Purchase'!D55,0)</f>
        <v>188455</v>
      </c>
      <c r="E36" s="214">
        <v>0.35</v>
      </c>
      <c r="F36" s="640">
        <f t="shared" si="0"/>
        <v>25364</v>
      </c>
      <c r="G36" s="392">
        <f t="shared" si="1"/>
        <v>21913</v>
      </c>
      <c r="H36" s="277">
        <f t="shared" si="2"/>
        <v>31409</v>
      </c>
      <c r="I36" s="278">
        <f t="shared" si="3"/>
        <v>24475</v>
      </c>
      <c r="J36" s="399">
        <f t="shared" si="4"/>
        <v>34265</v>
      </c>
      <c r="L36" s="364"/>
      <c r="M36" s="614"/>
      <c r="N36" s="616">
        <f t="shared" si="5"/>
        <v>84</v>
      </c>
      <c r="O36" s="154"/>
      <c r="P36" s="154"/>
      <c r="Q36" s="70"/>
      <c r="R36" s="153"/>
    </row>
    <row r="37" spans="1:23" s="8" customFormat="1" x14ac:dyDescent="0.35">
      <c r="A37" s="167"/>
      <c r="B37" s="285" t="s">
        <v>487</v>
      </c>
      <c r="C37" s="223">
        <v>33913580</v>
      </c>
      <c r="D37" s="365">
        <f>ROUND((('EMSuite Purchase'!D30/$D$2*$D$3)+('EMSuite Purchase'!D30*$D$4))+'EMSuite Purchase'!D56,0)</f>
        <v>208670</v>
      </c>
      <c r="E37" s="214">
        <v>0.35</v>
      </c>
      <c r="F37" s="640">
        <f t="shared" si="0"/>
        <v>28085</v>
      </c>
      <c r="G37" s="392">
        <f t="shared" si="1"/>
        <v>24264</v>
      </c>
      <c r="H37" s="277">
        <f t="shared" si="2"/>
        <v>34778</v>
      </c>
      <c r="I37" s="278">
        <f t="shared" si="3"/>
        <v>27100</v>
      </c>
      <c r="J37" s="399">
        <f t="shared" si="4"/>
        <v>37940</v>
      </c>
      <c r="L37" s="364"/>
      <c r="M37" s="614"/>
      <c r="N37" s="616">
        <f t="shared" si="5"/>
        <v>85</v>
      </c>
      <c r="O37" s="154"/>
      <c r="P37" s="154"/>
      <c r="Q37" s="70"/>
      <c r="R37" s="153"/>
    </row>
    <row r="38" spans="1:23" s="8" customFormat="1" x14ac:dyDescent="0.35">
      <c r="A38" s="167"/>
      <c r="B38" s="285" t="s">
        <v>488</v>
      </c>
      <c r="C38" s="223">
        <v>33913581</v>
      </c>
      <c r="D38" s="365">
        <f>ROUND((('EMSuite Purchase'!D31/$D$2*$D$3)+('EMSuite Purchase'!D31*$D$4))+'EMSuite Purchase'!D57,0)</f>
        <v>262620</v>
      </c>
      <c r="E38" s="214">
        <v>0.35</v>
      </c>
      <c r="F38" s="640">
        <f t="shared" si="0"/>
        <v>35346</v>
      </c>
      <c r="G38" s="392">
        <f t="shared" si="1"/>
        <v>30537</v>
      </c>
      <c r="H38" s="277">
        <f t="shared" si="2"/>
        <v>43770</v>
      </c>
      <c r="I38" s="278">
        <f t="shared" si="3"/>
        <v>34106</v>
      </c>
      <c r="J38" s="399">
        <f t="shared" si="4"/>
        <v>47749</v>
      </c>
      <c r="L38" s="364"/>
      <c r="M38" s="614"/>
      <c r="N38" s="616">
        <f t="shared" si="5"/>
        <v>85</v>
      </c>
      <c r="O38" s="154"/>
      <c r="P38" s="154"/>
      <c r="Q38" s="70"/>
      <c r="R38" s="153"/>
    </row>
    <row r="39" spans="1:23" s="8" customFormat="1" x14ac:dyDescent="0.35">
      <c r="A39" s="167"/>
      <c r="B39" s="10"/>
      <c r="C39" s="55"/>
      <c r="D39" s="239"/>
      <c r="E39" s="119"/>
      <c r="F39" s="240"/>
      <c r="G39" s="175"/>
      <c r="H39" s="176"/>
      <c r="I39" s="177"/>
      <c r="J39" s="177"/>
      <c r="L39" s="128"/>
      <c r="M39" s="154"/>
      <c r="N39" s="154"/>
      <c r="O39" s="154"/>
      <c r="P39" s="154"/>
    </row>
    <row r="40" spans="1:23" s="8" customFormat="1" ht="33" customHeight="1" x14ac:dyDescent="0.35">
      <c r="A40" s="167"/>
      <c r="B40" s="981" t="s">
        <v>489</v>
      </c>
      <c r="C40" s="938"/>
      <c r="D40" s="938"/>
      <c r="E40" s="938"/>
      <c r="F40" s="938"/>
      <c r="G40" s="938"/>
      <c r="H40" s="938"/>
      <c r="I40" s="938"/>
      <c r="J40" s="939"/>
      <c r="L40" s="364"/>
      <c r="M40" s="128"/>
      <c r="N40" s="210"/>
    </row>
    <row r="41" spans="1:23" s="8" customFormat="1" ht="162" customHeight="1" x14ac:dyDescent="0.35">
      <c r="A41" s="167"/>
      <c r="B41" s="989" t="s">
        <v>490</v>
      </c>
      <c r="C41" s="990"/>
      <c r="D41" s="990"/>
      <c r="E41" s="990"/>
      <c r="F41" s="990"/>
      <c r="G41" s="990"/>
      <c r="H41" s="990"/>
      <c r="I41" s="990"/>
      <c r="J41" s="991"/>
      <c r="L41" s="364"/>
      <c r="M41" s="128"/>
      <c r="N41" s="210"/>
    </row>
    <row r="42" spans="1:23" s="8" customFormat="1" x14ac:dyDescent="0.35">
      <c r="A42" s="167"/>
      <c r="B42" s="285" t="s">
        <v>491</v>
      </c>
      <c r="C42" s="212">
        <v>33913591</v>
      </c>
      <c r="D42" s="365">
        <f>ROUND((('EMSuite Purchase'!D11/$D$2*$D$3)+('EMSuite Purchase'!D11*$D$4))+'EMSuite Purchase'!D61,0)</f>
        <v>9670</v>
      </c>
      <c r="E42" s="214">
        <v>0.35</v>
      </c>
      <c r="F42" s="640">
        <f t="shared" ref="F42:F62" si="6">ROUND(D42/$F$11,0)</f>
        <v>1301</v>
      </c>
      <c r="G42" s="392">
        <f t="shared" ref="G42:G62" si="7">ROUND(D42/$G$11,0)</f>
        <v>1124</v>
      </c>
      <c r="H42" s="277">
        <f t="shared" ref="H42:H62" si="8">ROUND(D42/$H$11,0)</f>
        <v>1612</v>
      </c>
      <c r="I42" s="278">
        <f t="shared" ref="I42:I62" si="9">ROUND(D42/$I$11,0)</f>
        <v>1256</v>
      </c>
      <c r="J42" s="399">
        <f t="shared" ref="J42:J62" si="10">ROUND(D42/$J$11,0)</f>
        <v>1758</v>
      </c>
      <c r="L42" s="364"/>
      <c r="M42" s="128"/>
      <c r="N42" s="616">
        <f t="shared" ref="N42:N62" si="11">LEN(B42)</f>
        <v>82</v>
      </c>
    </row>
    <row r="43" spans="1:23" s="8" customFormat="1" x14ac:dyDescent="0.35">
      <c r="A43" s="167"/>
      <c r="B43" s="285" t="s">
        <v>492</v>
      </c>
      <c r="C43" s="212">
        <v>33913592</v>
      </c>
      <c r="D43" s="365">
        <f>ROUND((('EMSuite Purchase'!D12/$D$2*$D$3)+('EMSuite Purchase'!D12*$D$4))+'EMSuite Purchase'!D62,0)</f>
        <v>14559</v>
      </c>
      <c r="E43" s="214">
        <v>0.35</v>
      </c>
      <c r="F43" s="640">
        <f t="shared" si="6"/>
        <v>1959</v>
      </c>
      <c r="G43" s="392">
        <f t="shared" si="7"/>
        <v>1693</v>
      </c>
      <c r="H43" s="277">
        <f t="shared" si="8"/>
        <v>2427</v>
      </c>
      <c r="I43" s="278">
        <f t="shared" si="9"/>
        <v>1891</v>
      </c>
      <c r="J43" s="399">
        <f t="shared" si="10"/>
        <v>2647</v>
      </c>
      <c r="L43" s="364"/>
      <c r="M43" s="614"/>
      <c r="N43" s="616">
        <f t="shared" si="11"/>
        <v>82</v>
      </c>
      <c r="O43" s="154"/>
      <c r="P43" s="154"/>
      <c r="Q43" s="70"/>
      <c r="R43" s="153"/>
    </row>
    <row r="44" spans="1:23" s="8" customFormat="1" x14ac:dyDescent="0.35">
      <c r="A44" s="167"/>
      <c r="B44" s="285" t="s">
        <v>493</v>
      </c>
      <c r="C44" s="212">
        <v>33913593</v>
      </c>
      <c r="D44" s="365">
        <f>ROUND((('EMSuite Purchase'!D13/$D$2*$D$3)+('EMSuite Purchase'!D13*$D$4))+'EMSuite Purchase'!D63,0)</f>
        <v>20623</v>
      </c>
      <c r="E44" s="214">
        <v>0.35</v>
      </c>
      <c r="F44" s="640">
        <f t="shared" si="6"/>
        <v>2776</v>
      </c>
      <c r="G44" s="392">
        <f t="shared" si="7"/>
        <v>2398</v>
      </c>
      <c r="H44" s="277">
        <f t="shared" si="8"/>
        <v>3437</v>
      </c>
      <c r="I44" s="278">
        <f t="shared" si="9"/>
        <v>2678</v>
      </c>
      <c r="J44" s="399">
        <f t="shared" si="10"/>
        <v>3750</v>
      </c>
      <c r="L44" s="364"/>
      <c r="M44" s="614"/>
      <c r="N44" s="616">
        <f t="shared" si="11"/>
        <v>82</v>
      </c>
      <c r="O44" s="154"/>
      <c r="P44" s="154"/>
      <c r="Q44" s="70"/>
      <c r="R44" s="153"/>
    </row>
    <row r="45" spans="1:23" s="8" customFormat="1" x14ac:dyDescent="0.35">
      <c r="A45" s="167"/>
      <c r="B45" s="285" t="s">
        <v>494</v>
      </c>
      <c r="C45" s="212">
        <v>33913594</v>
      </c>
      <c r="D45" s="365">
        <f>ROUND((('EMSuite Purchase'!D14/$D$2*$D$3)+('EMSuite Purchase'!D14*$D$4))+'EMSuite Purchase'!D64,0)</f>
        <v>25707</v>
      </c>
      <c r="E45" s="214">
        <v>0.35</v>
      </c>
      <c r="F45" s="640">
        <f t="shared" si="6"/>
        <v>3460</v>
      </c>
      <c r="G45" s="392">
        <f t="shared" si="7"/>
        <v>2989</v>
      </c>
      <c r="H45" s="277">
        <f t="shared" si="8"/>
        <v>4285</v>
      </c>
      <c r="I45" s="278">
        <f t="shared" si="9"/>
        <v>3339</v>
      </c>
      <c r="J45" s="399">
        <f t="shared" si="10"/>
        <v>4674</v>
      </c>
      <c r="L45" s="364"/>
      <c r="M45" s="614"/>
      <c r="N45" s="616">
        <f t="shared" si="11"/>
        <v>82</v>
      </c>
      <c r="O45" s="154"/>
      <c r="P45" s="154"/>
      <c r="Q45" s="70"/>
      <c r="R45" s="153"/>
    </row>
    <row r="46" spans="1:23" s="8" customFormat="1" x14ac:dyDescent="0.35">
      <c r="A46" s="167"/>
      <c r="B46" s="285" t="s">
        <v>495</v>
      </c>
      <c r="C46" s="212">
        <v>33913595</v>
      </c>
      <c r="D46" s="365">
        <f>ROUND((('EMSuite Purchase'!D15/$D$2*$D$3)+('EMSuite Purchase'!D15*$D$4))+'EMSuite Purchase'!D65,0)</f>
        <v>30615</v>
      </c>
      <c r="E46" s="214">
        <v>0.35</v>
      </c>
      <c r="F46" s="640">
        <f t="shared" si="6"/>
        <v>4120</v>
      </c>
      <c r="G46" s="392">
        <f t="shared" si="7"/>
        <v>3560</v>
      </c>
      <c r="H46" s="277">
        <f t="shared" si="8"/>
        <v>5103</v>
      </c>
      <c r="I46" s="278">
        <f t="shared" si="9"/>
        <v>3976</v>
      </c>
      <c r="J46" s="399">
        <f t="shared" si="10"/>
        <v>5566</v>
      </c>
      <c r="L46" s="364"/>
      <c r="M46" s="614"/>
      <c r="N46" s="616">
        <f t="shared" si="11"/>
        <v>83</v>
      </c>
      <c r="O46" s="154"/>
      <c r="P46" s="154"/>
      <c r="Q46" s="70"/>
      <c r="R46" s="153"/>
    </row>
    <row r="47" spans="1:23" s="8" customFormat="1" x14ac:dyDescent="0.35">
      <c r="A47" s="167"/>
      <c r="B47" s="285" t="s">
        <v>496</v>
      </c>
      <c r="C47" s="212">
        <v>33913596</v>
      </c>
      <c r="D47" s="365">
        <f>ROUND((('EMSuite Purchase'!D16/$D$2*$D$3)+('EMSuite Purchase'!D16*$D$4))+'EMSuite Purchase'!D66,0)</f>
        <v>39252</v>
      </c>
      <c r="E47" s="214">
        <v>0.35</v>
      </c>
      <c r="F47" s="640">
        <f t="shared" si="6"/>
        <v>5283</v>
      </c>
      <c r="G47" s="392">
        <f t="shared" si="7"/>
        <v>4564</v>
      </c>
      <c r="H47" s="277">
        <f t="shared" si="8"/>
        <v>6542</v>
      </c>
      <c r="I47" s="278">
        <f t="shared" si="9"/>
        <v>5098</v>
      </c>
      <c r="J47" s="399">
        <f t="shared" si="10"/>
        <v>7137</v>
      </c>
      <c r="L47" s="364"/>
      <c r="M47" s="614"/>
      <c r="N47" s="616">
        <f t="shared" si="11"/>
        <v>83</v>
      </c>
      <c r="O47" s="154"/>
      <c r="P47" s="154"/>
      <c r="Q47" s="70"/>
      <c r="R47" s="153"/>
    </row>
    <row r="48" spans="1:23" s="8" customFormat="1" x14ac:dyDescent="0.35">
      <c r="A48" s="167"/>
      <c r="B48" s="285" t="s">
        <v>497</v>
      </c>
      <c r="C48" s="212">
        <v>33913597</v>
      </c>
      <c r="D48" s="365">
        <f>ROUND((('EMSuite Purchase'!D17/$D$2*$D$3)+('EMSuite Purchase'!D17*$D$4))+'EMSuite Purchase'!D67,0)</f>
        <v>46471</v>
      </c>
      <c r="E48" s="214">
        <v>0.35</v>
      </c>
      <c r="F48" s="640">
        <f t="shared" si="6"/>
        <v>6255</v>
      </c>
      <c r="G48" s="392">
        <f t="shared" si="7"/>
        <v>5404</v>
      </c>
      <c r="H48" s="277">
        <f t="shared" si="8"/>
        <v>7745</v>
      </c>
      <c r="I48" s="278">
        <f t="shared" si="9"/>
        <v>6035</v>
      </c>
      <c r="J48" s="399">
        <f t="shared" si="10"/>
        <v>8449</v>
      </c>
      <c r="L48" s="364"/>
      <c r="M48" s="614"/>
      <c r="N48" s="616">
        <f t="shared" si="11"/>
        <v>83</v>
      </c>
      <c r="O48" s="154"/>
      <c r="P48" s="154"/>
      <c r="Q48" s="70"/>
      <c r="R48" s="153"/>
    </row>
    <row r="49" spans="1:23" s="8" customFormat="1" x14ac:dyDescent="0.35">
      <c r="A49" s="167"/>
      <c r="B49" s="285" t="s">
        <v>498</v>
      </c>
      <c r="C49" s="212">
        <v>33913598</v>
      </c>
      <c r="D49" s="365">
        <f>ROUND((('EMSuite Purchase'!D18/$D$2*$D$3)+('EMSuite Purchase'!D18*$D$4))+'EMSuite Purchase'!D68,0)</f>
        <v>52059</v>
      </c>
      <c r="E49" s="214">
        <v>0.35</v>
      </c>
      <c r="F49" s="640">
        <f t="shared" si="6"/>
        <v>7007</v>
      </c>
      <c r="G49" s="392">
        <f t="shared" si="7"/>
        <v>6053</v>
      </c>
      <c r="H49" s="277">
        <f t="shared" si="8"/>
        <v>8677</v>
      </c>
      <c r="I49" s="278">
        <f t="shared" si="9"/>
        <v>6761</v>
      </c>
      <c r="J49" s="399">
        <f t="shared" si="10"/>
        <v>9465</v>
      </c>
      <c r="L49" s="364"/>
      <c r="M49" s="614"/>
      <c r="N49" s="616">
        <f t="shared" si="11"/>
        <v>83</v>
      </c>
      <c r="O49" s="154"/>
      <c r="P49" s="154"/>
      <c r="Q49" s="70"/>
      <c r="R49" s="153"/>
    </row>
    <row r="50" spans="1:23" s="8" customFormat="1" x14ac:dyDescent="0.35">
      <c r="A50" s="167"/>
      <c r="B50" s="285" t="s">
        <v>499</v>
      </c>
      <c r="C50" s="212">
        <v>33913599</v>
      </c>
      <c r="D50" s="365">
        <f>ROUND((('EMSuite Purchase'!D19/$D$2*$D$3)+('EMSuite Purchase'!D19*$D$4))+'EMSuite Purchase'!D69,0)</f>
        <v>56890</v>
      </c>
      <c r="E50" s="214">
        <v>0.35</v>
      </c>
      <c r="F50" s="640">
        <f t="shared" si="6"/>
        <v>7657</v>
      </c>
      <c r="G50" s="392">
        <f t="shared" si="7"/>
        <v>6615</v>
      </c>
      <c r="H50" s="277">
        <f t="shared" si="8"/>
        <v>9482</v>
      </c>
      <c r="I50" s="278">
        <f t="shared" si="9"/>
        <v>7388</v>
      </c>
      <c r="J50" s="399">
        <f t="shared" si="10"/>
        <v>10344</v>
      </c>
      <c r="L50" s="364"/>
      <c r="M50" s="614"/>
      <c r="N50" s="616">
        <f t="shared" si="11"/>
        <v>83</v>
      </c>
      <c r="O50" s="154"/>
      <c r="P50" s="154"/>
      <c r="Q50" s="70"/>
      <c r="R50" s="153"/>
    </row>
    <row r="51" spans="1:23" s="8" customFormat="1" x14ac:dyDescent="0.35">
      <c r="A51" s="167"/>
      <c r="B51" s="285" t="s">
        <v>500</v>
      </c>
      <c r="C51" s="212">
        <v>33913600</v>
      </c>
      <c r="D51" s="365">
        <f>ROUND((('EMSuite Purchase'!D20/$D$2*$D$3)+('EMSuite Purchase'!D20*$D$4))+'EMSuite Purchase'!D70,0)</f>
        <v>63186</v>
      </c>
      <c r="E51" s="214">
        <v>0.35</v>
      </c>
      <c r="F51" s="640">
        <f t="shared" si="6"/>
        <v>8504</v>
      </c>
      <c r="G51" s="392">
        <f t="shared" si="7"/>
        <v>7347</v>
      </c>
      <c r="H51" s="277">
        <f t="shared" si="8"/>
        <v>10531</v>
      </c>
      <c r="I51" s="278">
        <f t="shared" si="9"/>
        <v>8206</v>
      </c>
      <c r="J51" s="399">
        <f t="shared" si="10"/>
        <v>11488</v>
      </c>
      <c r="L51" s="364"/>
      <c r="M51" s="614"/>
      <c r="N51" s="616">
        <f t="shared" si="11"/>
        <v>83</v>
      </c>
      <c r="O51" s="154"/>
      <c r="P51" s="154"/>
      <c r="Q51" s="70"/>
      <c r="R51" s="153"/>
    </row>
    <row r="52" spans="1:23" s="8" customFormat="1" x14ac:dyDescent="0.35">
      <c r="A52" s="167"/>
      <c r="B52" s="285" t="s">
        <v>501</v>
      </c>
      <c r="C52" s="212">
        <v>33913601</v>
      </c>
      <c r="D52" s="365">
        <f>ROUND((('EMSuite Purchase'!D21/$D$2*$D$3)+('EMSuite Purchase'!D21*$D$4))+'EMSuite Purchase'!D71,0)</f>
        <v>67890</v>
      </c>
      <c r="E52" s="214">
        <v>0.35</v>
      </c>
      <c r="F52" s="640">
        <f t="shared" si="6"/>
        <v>9137</v>
      </c>
      <c r="G52" s="392">
        <f t="shared" si="7"/>
        <v>7894</v>
      </c>
      <c r="H52" s="277">
        <f t="shared" si="8"/>
        <v>11315</v>
      </c>
      <c r="I52" s="278">
        <f t="shared" si="9"/>
        <v>8817</v>
      </c>
      <c r="J52" s="399">
        <f t="shared" si="10"/>
        <v>12344</v>
      </c>
      <c r="L52" s="364"/>
      <c r="M52" s="614"/>
      <c r="N52" s="616">
        <f t="shared" si="11"/>
        <v>83</v>
      </c>
      <c r="O52" s="154"/>
      <c r="P52" s="154"/>
      <c r="Q52" s="70"/>
      <c r="R52" s="153"/>
    </row>
    <row r="53" spans="1:23" s="8" customFormat="1" x14ac:dyDescent="0.35">
      <c r="A53" s="167"/>
      <c r="B53" s="285" t="s">
        <v>502</v>
      </c>
      <c r="C53" s="212">
        <v>33913602</v>
      </c>
      <c r="D53" s="365">
        <f>ROUND((('EMSuite Purchase'!D22/$D$2*$D$3)+('EMSuite Purchase'!D22*$D$4))+'EMSuite Purchase'!D72,0)</f>
        <v>73430</v>
      </c>
      <c r="E53" s="214">
        <v>0.35</v>
      </c>
      <c r="F53" s="640">
        <f t="shared" si="6"/>
        <v>9883</v>
      </c>
      <c r="G53" s="392">
        <f t="shared" si="7"/>
        <v>8538</v>
      </c>
      <c r="H53" s="277">
        <f t="shared" si="8"/>
        <v>12238</v>
      </c>
      <c r="I53" s="278">
        <f t="shared" si="9"/>
        <v>9536</v>
      </c>
      <c r="J53" s="399">
        <f t="shared" si="10"/>
        <v>13351</v>
      </c>
      <c r="L53" s="364"/>
      <c r="M53" s="614"/>
      <c r="N53" s="616">
        <f t="shared" si="11"/>
        <v>83</v>
      </c>
      <c r="O53" s="154"/>
      <c r="P53" s="154"/>
      <c r="Q53" s="155"/>
      <c r="R53" s="153"/>
    </row>
    <row r="54" spans="1:23" s="8" customFormat="1" x14ac:dyDescent="0.35">
      <c r="A54" s="167"/>
      <c r="B54" s="285" t="s">
        <v>503</v>
      </c>
      <c r="C54" s="212">
        <v>33913603</v>
      </c>
      <c r="D54" s="365">
        <f>ROUND((('EMSuite Purchase'!D23/$D$2*$D$3)+('EMSuite Purchase'!D23*$D$4))+'EMSuite Purchase'!D73,0)</f>
        <v>88360</v>
      </c>
      <c r="E54" s="214">
        <v>0.35</v>
      </c>
      <c r="F54" s="640">
        <f t="shared" si="6"/>
        <v>11892</v>
      </c>
      <c r="G54" s="392">
        <f t="shared" si="7"/>
        <v>10274</v>
      </c>
      <c r="H54" s="277">
        <f t="shared" si="8"/>
        <v>14727</v>
      </c>
      <c r="I54" s="278">
        <f t="shared" si="9"/>
        <v>11475</v>
      </c>
      <c r="J54" s="399">
        <f t="shared" si="10"/>
        <v>16065</v>
      </c>
      <c r="L54" s="364"/>
      <c r="M54" s="614"/>
      <c r="N54" s="616">
        <f t="shared" si="11"/>
        <v>84</v>
      </c>
      <c r="O54" s="154"/>
      <c r="P54" s="154"/>
      <c r="Q54" s="155"/>
      <c r="R54" s="153"/>
    </row>
    <row r="55" spans="1:23" s="8" customFormat="1" x14ac:dyDescent="0.35">
      <c r="A55" s="167"/>
      <c r="B55" s="285" t="s">
        <v>504</v>
      </c>
      <c r="C55" s="223">
        <v>33913605</v>
      </c>
      <c r="D55" s="365">
        <f>ROUND((('EMSuite Purchase'!D24/$D$2*$D$3)+('EMSuite Purchase'!D24*$D$4))+'EMSuite Purchase'!D74,0)</f>
        <v>102582</v>
      </c>
      <c r="E55" s="214">
        <v>0.35</v>
      </c>
      <c r="F55" s="640">
        <f t="shared" si="6"/>
        <v>13806</v>
      </c>
      <c r="G55" s="392">
        <f t="shared" si="7"/>
        <v>11928</v>
      </c>
      <c r="H55" s="277">
        <f t="shared" si="8"/>
        <v>17097</v>
      </c>
      <c r="I55" s="278">
        <f t="shared" si="9"/>
        <v>13322</v>
      </c>
      <c r="J55" s="399">
        <f t="shared" si="10"/>
        <v>18651</v>
      </c>
      <c r="L55" s="364"/>
      <c r="M55" s="614"/>
      <c r="N55" s="616">
        <f t="shared" si="11"/>
        <v>84</v>
      </c>
      <c r="O55" s="154"/>
      <c r="P55" s="154"/>
      <c r="Q55" s="195"/>
      <c r="R55" s="197"/>
      <c r="S55" s="173"/>
      <c r="U55" s="248"/>
      <c r="V55" s="248"/>
      <c r="W55" s="248"/>
    </row>
    <row r="56" spans="1:23" s="8" customFormat="1" x14ac:dyDescent="0.35">
      <c r="A56" s="167"/>
      <c r="B56" s="285" t="s">
        <v>505</v>
      </c>
      <c r="C56" s="223">
        <v>33913606</v>
      </c>
      <c r="D56" s="365">
        <f>ROUND((('EMSuite Purchase'!D25/$D$2*$D$3)+('EMSuite Purchase'!D25*$D$4))+'EMSuite Purchase'!D75,0)</f>
        <v>116147</v>
      </c>
      <c r="E56" s="214">
        <v>0.35</v>
      </c>
      <c r="F56" s="640">
        <f t="shared" si="6"/>
        <v>15632</v>
      </c>
      <c r="G56" s="392">
        <f t="shared" si="7"/>
        <v>13505</v>
      </c>
      <c r="H56" s="277">
        <f t="shared" si="8"/>
        <v>19358</v>
      </c>
      <c r="I56" s="278">
        <f t="shared" si="9"/>
        <v>15084</v>
      </c>
      <c r="J56" s="399">
        <f t="shared" si="10"/>
        <v>21118</v>
      </c>
      <c r="L56" s="364"/>
      <c r="M56" s="614"/>
      <c r="N56" s="616">
        <f t="shared" si="11"/>
        <v>84</v>
      </c>
      <c r="O56" s="154"/>
      <c r="P56" s="154"/>
      <c r="Q56" s="195"/>
      <c r="R56" s="197"/>
      <c r="S56" s="173"/>
      <c r="U56" s="248"/>
      <c r="V56" s="248"/>
      <c r="W56" s="248"/>
    </row>
    <row r="57" spans="1:23" s="8" customFormat="1" x14ac:dyDescent="0.35">
      <c r="A57" s="167"/>
      <c r="B57" s="285" t="s">
        <v>506</v>
      </c>
      <c r="C57" s="223">
        <v>33913607</v>
      </c>
      <c r="D57" s="365">
        <f>ROUND((('EMSuite Purchase'!D26/$D$2*$D$3)+('EMSuite Purchase'!D26*$D$4))+'EMSuite Purchase'!D76,0)</f>
        <v>136212</v>
      </c>
      <c r="E57" s="214">
        <v>0.35</v>
      </c>
      <c r="F57" s="640">
        <f t="shared" si="6"/>
        <v>18333</v>
      </c>
      <c r="G57" s="392">
        <f t="shared" si="7"/>
        <v>15839</v>
      </c>
      <c r="H57" s="277">
        <f t="shared" si="8"/>
        <v>22702</v>
      </c>
      <c r="I57" s="278">
        <f t="shared" si="9"/>
        <v>17690</v>
      </c>
      <c r="J57" s="399">
        <f t="shared" si="10"/>
        <v>24766</v>
      </c>
      <c r="L57" s="364"/>
      <c r="M57" s="614"/>
      <c r="N57" s="616">
        <f t="shared" si="11"/>
        <v>84</v>
      </c>
      <c r="O57" s="154"/>
      <c r="P57" s="154"/>
      <c r="Q57" s="195"/>
      <c r="R57" s="197"/>
      <c r="S57" s="173"/>
      <c r="U57" s="248"/>
      <c r="V57" s="248"/>
      <c r="W57" s="248"/>
    </row>
    <row r="58" spans="1:23" s="8" customFormat="1" x14ac:dyDescent="0.35">
      <c r="A58" s="167"/>
      <c r="B58" s="285" t="s">
        <v>507</v>
      </c>
      <c r="C58" s="212">
        <v>33913604</v>
      </c>
      <c r="D58" s="365">
        <f>ROUND((('EMSuite Purchase'!D27/$D$2*$D$3)+('EMSuite Purchase'!D27*$D$4))+'EMSuite Purchase'!D77,0)</f>
        <v>152670</v>
      </c>
      <c r="E58" s="214">
        <v>0.35</v>
      </c>
      <c r="F58" s="640">
        <f t="shared" si="6"/>
        <v>20548</v>
      </c>
      <c r="G58" s="392">
        <f t="shared" si="7"/>
        <v>17752</v>
      </c>
      <c r="H58" s="277">
        <f t="shared" si="8"/>
        <v>25445</v>
      </c>
      <c r="I58" s="278">
        <f t="shared" si="9"/>
        <v>19827</v>
      </c>
      <c r="J58" s="399">
        <f t="shared" si="10"/>
        <v>27758</v>
      </c>
      <c r="L58" s="364"/>
      <c r="M58" s="614"/>
      <c r="N58" s="616">
        <f t="shared" si="11"/>
        <v>84</v>
      </c>
      <c r="O58" s="154"/>
      <c r="P58" s="154"/>
      <c r="Q58" s="155"/>
      <c r="R58" s="153"/>
    </row>
    <row r="59" spans="1:23" s="8" customFormat="1" x14ac:dyDescent="0.35">
      <c r="A59" s="167"/>
      <c r="B59" s="285" t="s">
        <v>508</v>
      </c>
      <c r="C59" s="223">
        <v>33913608</v>
      </c>
      <c r="D59" s="365">
        <f>ROUND((('EMSuite Purchase'!D28/$D$2*$D$3)+('EMSuite Purchase'!D28*$D$4))+'EMSuite Purchase'!D78,0)</f>
        <v>172200</v>
      </c>
      <c r="E59" s="214">
        <v>0.35</v>
      </c>
      <c r="F59" s="640">
        <f t="shared" si="6"/>
        <v>23176</v>
      </c>
      <c r="G59" s="392">
        <f t="shared" si="7"/>
        <v>20023</v>
      </c>
      <c r="H59" s="277">
        <f t="shared" si="8"/>
        <v>28700</v>
      </c>
      <c r="I59" s="278">
        <f t="shared" si="9"/>
        <v>22364</v>
      </c>
      <c r="J59" s="399">
        <f t="shared" si="10"/>
        <v>31309</v>
      </c>
      <c r="L59" s="364"/>
      <c r="M59" s="614"/>
      <c r="N59" s="616">
        <f t="shared" si="11"/>
        <v>84</v>
      </c>
      <c r="O59" s="154"/>
      <c r="P59" s="154"/>
      <c r="Q59" s="70"/>
      <c r="R59" s="153"/>
    </row>
    <row r="60" spans="1:23" s="8" customFormat="1" x14ac:dyDescent="0.35">
      <c r="A60" s="167"/>
      <c r="B60" s="285" t="s">
        <v>509</v>
      </c>
      <c r="C60" s="223">
        <v>33913609</v>
      </c>
      <c r="D60" s="365">
        <f>ROUND((('EMSuite Purchase'!D29/$D$2*$D$3)+('EMSuite Purchase'!D29*$D$4))+'EMSuite Purchase'!D79,0)</f>
        <v>192205</v>
      </c>
      <c r="E60" s="214">
        <v>0.35</v>
      </c>
      <c r="F60" s="640">
        <f t="shared" si="6"/>
        <v>25869</v>
      </c>
      <c r="G60" s="392">
        <f t="shared" si="7"/>
        <v>22349</v>
      </c>
      <c r="H60" s="277">
        <f t="shared" si="8"/>
        <v>32034</v>
      </c>
      <c r="I60" s="278">
        <f t="shared" si="9"/>
        <v>24962</v>
      </c>
      <c r="J60" s="399">
        <f t="shared" si="10"/>
        <v>34946</v>
      </c>
      <c r="L60" s="364"/>
      <c r="M60" s="614"/>
      <c r="N60" s="616">
        <f t="shared" si="11"/>
        <v>84</v>
      </c>
      <c r="O60" s="154"/>
      <c r="P60" s="154"/>
      <c r="Q60" s="70"/>
      <c r="R60" s="153"/>
    </row>
    <row r="61" spans="1:23" s="8" customFormat="1" x14ac:dyDescent="0.35">
      <c r="A61" s="167"/>
      <c r="B61" s="285" t="s">
        <v>510</v>
      </c>
      <c r="C61" s="223">
        <v>33913610</v>
      </c>
      <c r="D61" s="365">
        <f>ROUND((('EMSuite Purchase'!D30/$D$2*$D$3)+('EMSuite Purchase'!D30*$D$4))+'EMSuite Purchase'!D80,0)</f>
        <v>212420</v>
      </c>
      <c r="E61" s="214">
        <v>0.35</v>
      </c>
      <c r="F61" s="640">
        <f t="shared" si="6"/>
        <v>28590</v>
      </c>
      <c r="G61" s="392">
        <f t="shared" si="7"/>
        <v>24700</v>
      </c>
      <c r="H61" s="277">
        <f t="shared" si="8"/>
        <v>35403</v>
      </c>
      <c r="I61" s="278">
        <f t="shared" si="9"/>
        <v>27587</v>
      </c>
      <c r="J61" s="399">
        <f t="shared" si="10"/>
        <v>38622</v>
      </c>
      <c r="L61" s="364"/>
      <c r="M61" s="614"/>
      <c r="N61" s="616">
        <f t="shared" si="11"/>
        <v>85</v>
      </c>
      <c r="O61" s="154"/>
      <c r="P61" s="154"/>
      <c r="Q61" s="70"/>
      <c r="R61" s="153"/>
    </row>
    <row r="62" spans="1:23" s="8" customFormat="1" x14ac:dyDescent="0.35">
      <c r="A62" s="167"/>
      <c r="B62" s="285" t="s">
        <v>511</v>
      </c>
      <c r="C62" s="223">
        <v>33913611</v>
      </c>
      <c r="D62" s="365">
        <f>ROUND((('EMSuite Purchase'!D31/$D$2*$D$3)+('EMSuite Purchase'!D31*$D$4))+'EMSuite Purchase'!D81,0)</f>
        <v>266370</v>
      </c>
      <c r="E62" s="214">
        <v>0.35</v>
      </c>
      <c r="F62" s="640">
        <f t="shared" si="6"/>
        <v>35851</v>
      </c>
      <c r="G62" s="392">
        <f t="shared" si="7"/>
        <v>30973</v>
      </c>
      <c r="H62" s="277">
        <f t="shared" si="8"/>
        <v>44395</v>
      </c>
      <c r="I62" s="278">
        <f t="shared" si="9"/>
        <v>34594</v>
      </c>
      <c r="J62" s="399">
        <f t="shared" si="10"/>
        <v>48431</v>
      </c>
      <c r="L62" s="364"/>
      <c r="M62" s="614"/>
      <c r="N62" s="616">
        <f t="shared" si="11"/>
        <v>85</v>
      </c>
      <c r="O62" s="154"/>
      <c r="P62" s="154"/>
      <c r="Q62" s="70"/>
      <c r="R62" s="153"/>
    </row>
    <row r="63" spans="1:23" s="8" customFormat="1" x14ac:dyDescent="0.35">
      <c r="A63" s="167"/>
      <c r="B63" s="12"/>
      <c r="C63" s="55"/>
      <c r="E63" s="119"/>
      <c r="F63" s="737"/>
      <c r="G63" s="175"/>
      <c r="H63" s="257"/>
      <c r="I63" s="279"/>
      <c r="J63" s="254"/>
      <c r="L63" s="128"/>
      <c r="M63" s="614"/>
      <c r="N63" s="632"/>
      <c r="O63" s="154"/>
      <c r="P63" s="154"/>
      <c r="Q63" s="155"/>
      <c r="R63" s="153"/>
    </row>
    <row r="64" spans="1:23" s="8" customFormat="1" ht="18.5" x14ac:dyDescent="0.35">
      <c r="A64" s="772"/>
      <c r="B64" s="818" t="s">
        <v>512</v>
      </c>
      <c r="C64" s="773"/>
      <c r="D64" s="774"/>
      <c r="E64" s="775"/>
      <c r="F64" s="776"/>
      <c r="G64" s="777"/>
      <c r="H64" s="778"/>
      <c r="I64" s="779"/>
      <c r="J64" s="780"/>
      <c r="N64" s="632"/>
      <c r="Q64" s="62"/>
      <c r="R64" s="62"/>
    </row>
    <row r="65" spans="1:18" s="8" customFormat="1" x14ac:dyDescent="0.35">
      <c r="A65" s="167"/>
      <c r="B65" s="12"/>
      <c r="C65" s="55"/>
      <c r="E65" s="119"/>
      <c r="F65" s="737"/>
      <c r="G65" s="175"/>
      <c r="H65" s="257"/>
      <c r="I65" s="279"/>
      <c r="J65" s="254"/>
      <c r="L65" s="128"/>
      <c r="M65" s="614"/>
      <c r="N65" s="632"/>
      <c r="O65" s="154"/>
      <c r="P65" s="154"/>
      <c r="Q65" s="155"/>
      <c r="R65" s="153"/>
    </row>
    <row r="66" spans="1:18" s="8" customFormat="1" ht="21" x14ac:dyDescent="0.35">
      <c r="A66" s="167"/>
      <c r="B66" s="391" t="s">
        <v>513</v>
      </c>
      <c r="C66" s="380"/>
      <c r="D66" s="380"/>
      <c r="E66" s="380"/>
      <c r="F66" s="636"/>
      <c r="G66" s="381"/>
      <c r="H66" s="435"/>
      <c r="I66" s="382"/>
      <c r="J66" s="383"/>
      <c r="L66" s="364"/>
      <c r="M66" s="128"/>
      <c r="N66" s="210"/>
    </row>
    <row r="67" spans="1:18" s="8" customFormat="1" ht="102" customHeight="1" x14ac:dyDescent="0.35">
      <c r="A67" s="167"/>
      <c r="B67" s="992" t="s">
        <v>514</v>
      </c>
      <c r="C67" s="938"/>
      <c r="D67" s="938"/>
      <c r="E67" s="938"/>
      <c r="F67" s="938"/>
      <c r="G67" s="938"/>
      <c r="H67" s="938"/>
      <c r="I67" s="938"/>
      <c r="J67" s="939"/>
      <c r="L67" s="364"/>
      <c r="M67" s="128"/>
      <c r="N67" s="616"/>
    </row>
    <row r="68" spans="1:18" s="8" customFormat="1" x14ac:dyDescent="0.35">
      <c r="A68" s="167"/>
      <c r="B68" s="285" t="s">
        <v>515</v>
      </c>
      <c r="C68" s="212">
        <v>33912461</v>
      </c>
      <c r="D68" s="363">
        <v>23400</v>
      </c>
      <c r="E68" s="225">
        <v>0</v>
      </c>
      <c r="F68" s="640">
        <f t="shared" ref="F68:F78" si="12">ROUND(D68/$F$11,0)</f>
        <v>3149</v>
      </c>
      <c r="G68" s="392">
        <f t="shared" ref="G68:G78" si="13">ROUND(D68/$G$11,0)</f>
        <v>2721</v>
      </c>
      <c r="H68" s="277">
        <f t="shared" ref="H68:H78" si="14">ROUND(D68/$H$11,0)</f>
        <v>3900</v>
      </c>
      <c r="I68" s="278">
        <f t="shared" ref="I68:I78" si="15">ROUND(D68/$I$11,0)</f>
        <v>3039</v>
      </c>
      <c r="J68" s="399">
        <f t="shared" ref="J68:J78" si="16">ROUND(D68/$J$11,0)</f>
        <v>4255</v>
      </c>
      <c r="L68" s="364"/>
      <c r="M68" s="128"/>
      <c r="N68" s="616">
        <f t="shared" ref="N68:N88" si="17">LEN(B68)</f>
        <v>87</v>
      </c>
    </row>
    <row r="69" spans="1:18" s="8" customFormat="1" x14ac:dyDescent="0.35">
      <c r="A69" s="167"/>
      <c r="B69" s="285" t="s">
        <v>516</v>
      </c>
      <c r="C69" s="212">
        <v>33912462</v>
      </c>
      <c r="D69" s="363">
        <v>26700</v>
      </c>
      <c r="E69" s="225">
        <v>0</v>
      </c>
      <c r="F69" s="640">
        <f t="shared" si="12"/>
        <v>3594</v>
      </c>
      <c r="G69" s="392">
        <f t="shared" si="13"/>
        <v>3105</v>
      </c>
      <c r="H69" s="277">
        <f t="shared" si="14"/>
        <v>4450</v>
      </c>
      <c r="I69" s="278">
        <f t="shared" si="15"/>
        <v>3468</v>
      </c>
      <c r="J69" s="399">
        <f t="shared" si="16"/>
        <v>4855</v>
      </c>
      <c r="L69" s="364"/>
      <c r="M69" s="128"/>
      <c r="N69" s="616">
        <f t="shared" si="17"/>
        <v>87</v>
      </c>
    </row>
    <row r="70" spans="1:18" s="8" customFormat="1" x14ac:dyDescent="0.35">
      <c r="A70" s="167"/>
      <c r="B70" s="285" t="s">
        <v>517</v>
      </c>
      <c r="C70" s="212">
        <v>33912463</v>
      </c>
      <c r="D70" s="363">
        <v>30000</v>
      </c>
      <c r="E70" s="225">
        <v>0</v>
      </c>
      <c r="F70" s="640">
        <f t="shared" si="12"/>
        <v>4038</v>
      </c>
      <c r="G70" s="392">
        <f t="shared" si="13"/>
        <v>3488</v>
      </c>
      <c r="H70" s="277">
        <f t="shared" si="14"/>
        <v>5000</v>
      </c>
      <c r="I70" s="278">
        <f t="shared" si="15"/>
        <v>3896</v>
      </c>
      <c r="J70" s="399">
        <f t="shared" si="16"/>
        <v>5455</v>
      </c>
      <c r="L70" s="364"/>
      <c r="M70" s="128"/>
      <c r="N70" s="616">
        <f t="shared" si="17"/>
        <v>87</v>
      </c>
    </row>
    <row r="71" spans="1:18" s="8" customFormat="1" x14ac:dyDescent="0.35">
      <c r="A71" s="167"/>
      <c r="B71" s="285" t="s">
        <v>518</v>
      </c>
      <c r="C71" s="212">
        <v>33912464</v>
      </c>
      <c r="D71" s="363">
        <v>48000</v>
      </c>
      <c r="E71" s="225">
        <v>0</v>
      </c>
      <c r="F71" s="640">
        <f t="shared" si="12"/>
        <v>6460</v>
      </c>
      <c r="G71" s="392">
        <f t="shared" si="13"/>
        <v>5581</v>
      </c>
      <c r="H71" s="277">
        <f t="shared" si="14"/>
        <v>8000</v>
      </c>
      <c r="I71" s="278">
        <f t="shared" si="15"/>
        <v>6234</v>
      </c>
      <c r="J71" s="399">
        <f t="shared" si="16"/>
        <v>8727</v>
      </c>
      <c r="L71" s="364"/>
      <c r="M71" s="128"/>
      <c r="N71" s="616">
        <f t="shared" si="17"/>
        <v>87</v>
      </c>
    </row>
    <row r="72" spans="1:18" s="8" customFormat="1" x14ac:dyDescent="0.35">
      <c r="A72" s="167"/>
      <c r="B72" s="285" t="s">
        <v>519</v>
      </c>
      <c r="C72" s="212">
        <v>33912465</v>
      </c>
      <c r="D72" s="363">
        <v>51000</v>
      </c>
      <c r="E72" s="225">
        <v>0</v>
      </c>
      <c r="F72" s="640">
        <f t="shared" si="12"/>
        <v>6864</v>
      </c>
      <c r="G72" s="392">
        <f t="shared" si="13"/>
        <v>5930</v>
      </c>
      <c r="H72" s="277">
        <f t="shared" si="14"/>
        <v>8500</v>
      </c>
      <c r="I72" s="278">
        <f t="shared" si="15"/>
        <v>6623</v>
      </c>
      <c r="J72" s="399">
        <f t="shared" si="16"/>
        <v>9273</v>
      </c>
      <c r="L72" s="364"/>
      <c r="M72" s="128"/>
      <c r="N72" s="616">
        <f t="shared" si="17"/>
        <v>88</v>
      </c>
    </row>
    <row r="73" spans="1:18" s="8" customFormat="1" x14ac:dyDescent="0.35">
      <c r="A73" s="167"/>
      <c r="B73" s="285" t="s">
        <v>520</v>
      </c>
      <c r="C73" s="212">
        <v>33912466</v>
      </c>
      <c r="D73" s="363">
        <v>54000</v>
      </c>
      <c r="E73" s="225">
        <v>0</v>
      </c>
      <c r="F73" s="640">
        <f t="shared" si="12"/>
        <v>7268</v>
      </c>
      <c r="G73" s="392">
        <f t="shared" si="13"/>
        <v>6279</v>
      </c>
      <c r="H73" s="277">
        <f t="shared" si="14"/>
        <v>9000</v>
      </c>
      <c r="I73" s="278">
        <f t="shared" si="15"/>
        <v>7013</v>
      </c>
      <c r="J73" s="399">
        <f t="shared" si="16"/>
        <v>9818</v>
      </c>
      <c r="L73" s="364"/>
      <c r="M73" s="128"/>
      <c r="N73" s="616">
        <f t="shared" si="17"/>
        <v>88</v>
      </c>
    </row>
    <row r="74" spans="1:18" s="8" customFormat="1" x14ac:dyDescent="0.35">
      <c r="A74" s="167"/>
      <c r="B74" s="285" t="s">
        <v>521</v>
      </c>
      <c r="C74" s="212">
        <v>33912467</v>
      </c>
      <c r="D74" s="363">
        <v>57000</v>
      </c>
      <c r="E74" s="225">
        <v>0</v>
      </c>
      <c r="F74" s="640">
        <f t="shared" si="12"/>
        <v>7672</v>
      </c>
      <c r="G74" s="392">
        <f t="shared" si="13"/>
        <v>6628</v>
      </c>
      <c r="H74" s="277">
        <f t="shared" si="14"/>
        <v>9500</v>
      </c>
      <c r="I74" s="278">
        <f t="shared" si="15"/>
        <v>7403</v>
      </c>
      <c r="J74" s="399">
        <f t="shared" si="16"/>
        <v>10364</v>
      </c>
      <c r="K74" s="583"/>
      <c r="L74" s="364"/>
      <c r="M74" s="128"/>
      <c r="N74" s="616">
        <f t="shared" si="17"/>
        <v>88</v>
      </c>
    </row>
    <row r="75" spans="1:18" s="8" customFormat="1" x14ac:dyDescent="0.35">
      <c r="A75" s="167"/>
      <c r="B75" s="285" t="s">
        <v>522</v>
      </c>
      <c r="C75" s="212">
        <v>33912468</v>
      </c>
      <c r="D75" s="363">
        <v>60000</v>
      </c>
      <c r="E75" s="225">
        <v>0</v>
      </c>
      <c r="F75" s="640">
        <f t="shared" si="12"/>
        <v>8075</v>
      </c>
      <c r="G75" s="392">
        <f t="shared" si="13"/>
        <v>6977</v>
      </c>
      <c r="H75" s="277">
        <f t="shared" si="14"/>
        <v>10000</v>
      </c>
      <c r="I75" s="278">
        <f t="shared" si="15"/>
        <v>7792</v>
      </c>
      <c r="J75" s="399">
        <f t="shared" si="16"/>
        <v>10909</v>
      </c>
      <c r="L75" s="364"/>
      <c r="M75" s="128"/>
      <c r="N75" s="616">
        <f t="shared" si="17"/>
        <v>88</v>
      </c>
    </row>
    <row r="76" spans="1:18" s="8" customFormat="1" x14ac:dyDescent="0.35">
      <c r="A76" s="167"/>
      <c r="B76" s="285" t="s">
        <v>523</v>
      </c>
      <c r="C76" s="212">
        <v>33912469</v>
      </c>
      <c r="D76" s="363">
        <v>96000</v>
      </c>
      <c r="E76" s="225">
        <v>0</v>
      </c>
      <c r="F76" s="640">
        <f t="shared" si="12"/>
        <v>12921</v>
      </c>
      <c r="G76" s="392">
        <f t="shared" si="13"/>
        <v>11163</v>
      </c>
      <c r="H76" s="277">
        <f t="shared" si="14"/>
        <v>16000</v>
      </c>
      <c r="I76" s="278">
        <f t="shared" si="15"/>
        <v>12468</v>
      </c>
      <c r="J76" s="399">
        <f t="shared" si="16"/>
        <v>17455</v>
      </c>
      <c r="L76" s="364"/>
      <c r="M76" s="128"/>
      <c r="N76" s="616">
        <f t="shared" si="17"/>
        <v>88</v>
      </c>
    </row>
    <row r="77" spans="1:18" s="8" customFormat="1" x14ac:dyDescent="0.35">
      <c r="A77" s="167"/>
      <c r="B77" s="285" t="s">
        <v>524</v>
      </c>
      <c r="C77" s="212">
        <v>33912470</v>
      </c>
      <c r="D77" s="363">
        <v>99000</v>
      </c>
      <c r="E77" s="225">
        <v>0</v>
      </c>
      <c r="F77" s="640">
        <f t="shared" si="12"/>
        <v>13324</v>
      </c>
      <c r="G77" s="392">
        <f t="shared" si="13"/>
        <v>11512</v>
      </c>
      <c r="H77" s="277">
        <f t="shared" si="14"/>
        <v>16500</v>
      </c>
      <c r="I77" s="278">
        <f t="shared" si="15"/>
        <v>12857</v>
      </c>
      <c r="J77" s="399">
        <f t="shared" si="16"/>
        <v>18000</v>
      </c>
      <c r="L77" s="364"/>
      <c r="M77" s="128"/>
      <c r="N77" s="616">
        <f t="shared" si="17"/>
        <v>88</v>
      </c>
    </row>
    <row r="78" spans="1:18" s="8" customFormat="1" x14ac:dyDescent="0.35">
      <c r="A78" s="167"/>
      <c r="B78" s="285" t="s">
        <v>525</v>
      </c>
      <c r="C78" s="212">
        <v>33912471</v>
      </c>
      <c r="D78" s="363">
        <v>102000</v>
      </c>
      <c r="E78" s="225">
        <v>0</v>
      </c>
      <c r="F78" s="640">
        <f t="shared" si="12"/>
        <v>13728</v>
      </c>
      <c r="G78" s="392">
        <f t="shared" si="13"/>
        <v>11860</v>
      </c>
      <c r="H78" s="277">
        <f t="shared" si="14"/>
        <v>17000</v>
      </c>
      <c r="I78" s="278">
        <f t="shared" si="15"/>
        <v>13247</v>
      </c>
      <c r="J78" s="399">
        <f t="shared" si="16"/>
        <v>18545</v>
      </c>
      <c r="L78" s="364"/>
      <c r="M78" s="128"/>
      <c r="N78" s="616">
        <f t="shared" si="17"/>
        <v>88</v>
      </c>
    </row>
    <row r="79" spans="1:18" s="8" customFormat="1" x14ac:dyDescent="0.35">
      <c r="A79" s="167"/>
      <c r="B79" s="285" t="s">
        <v>526</v>
      </c>
      <c r="C79" s="212">
        <v>33912472</v>
      </c>
      <c r="D79" s="363">
        <v>155000</v>
      </c>
      <c r="E79" s="225">
        <v>0</v>
      </c>
      <c r="F79" s="640">
        <f>ROUND(D79/$F$11,0)</f>
        <v>20861</v>
      </c>
      <c r="G79" s="392">
        <f>ROUND(D79/$G$11,0)</f>
        <v>18023</v>
      </c>
      <c r="H79" s="277">
        <f>ROUND(D79/$H$11,0)</f>
        <v>25833</v>
      </c>
      <c r="I79" s="278">
        <f>ROUND(D79/$I$11,0)</f>
        <v>20130</v>
      </c>
      <c r="J79" s="399">
        <f>ROUND(D79/$J$11,0)</f>
        <v>28182</v>
      </c>
      <c r="L79" s="364" t="s">
        <v>527</v>
      </c>
      <c r="M79" s="128"/>
      <c r="N79" s="616">
        <f t="shared" si="17"/>
        <v>88</v>
      </c>
    </row>
    <row r="80" spans="1:18" s="8" customFormat="1" ht="31" x14ac:dyDescent="0.35">
      <c r="A80" s="167"/>
      <c r="B80" s="824" t="s">
        <v>528</v>
      </c>
      <c r="C80" s="825">
        <v>33912473</v>
      </c>
      <c r="D80" s="766" t="s">
        <v>38</v>
      </c>
      <c r="E80" s="826">
        <v>0</v>
      </c>
      <c r="F80" s="827" t="e">
        <f>ROUND(D80/$F$11,0)</f>
        <v>#VALUE!</v>
      </c>
      <c r="G80" s="828" t="e">
        <f>ROUND(D80/$G$11,0)</f>
        <v>#VALUE!</v>
      </c>
      <c r="H80" s="829" t="e">
        <f>ROUND(D80/$H$11,0)</f>
        <v>#VALUE!</v>
      </c>
      <c r="I80" s="830" t="e">
        <f>ROUND(D80/$I$11,0)</f>
        <v>#VALUE!</v>
      </c>
      <c r="J80" s="831" t="e">
        <f>ROUND(D80/$J$11,0)</f>
        <v>#VALUE!</v>
      </c>
      <c r="L80" s="364" t="s">
        <v>529</v>
      </c>
      <c r="M80" s="128"/>
      <c r="N80" s="616">
        <f t="shared" si="17"/>
        <v>89</v>
      </c>
    </row>
    <row r="81" spans="1:18" s="8" customFormat="1" ht="31" x14ac:dyDescent="0.35">
      <c r="B81" s="824" t="s">
        <v>530</v>
      </c>
      <c r="C81" s="825">
        <v>33912475</v>
      </c>
      <c r="D81" s="766" t="s">
        <v>38</v>
      </c>
      <c r="E81" s="826">
        <v>0</v>
      </c>
      <c r="F81" s="827" t="e">
        <f t="shared" ref="F81:F88" si="18">ROUND(D81/$F$11,0)</f>
        <v>#VALUE!</v>
      </c>
      <c r="G81" s="828" t="e">
        <f t="shared" ref="G81:G88" si="19">ROUND(D81/$G$11,0)</f>
        <v>#VALUE!</v>
      </c>
      <c r="H81" s="829" t="e">
        <f t="shared" ref="H81:H88" si="20">ROUND(D81/$H$11,0)</f>
        <v>#VALUE!</v>
      </c>
      <c r="I81" s="830" t="e">
        <f t="shared" ref="I81:I88" si="21">ROUND(D81/$I$11,0)</f>
        <v>#VALUE!</v>
      </c>
      <c r="J81" s="831" t="e">
        <f t="shared" ref="J81:J88" si="22">ROUND(D81/$J$11,0)</f>
        <v>#VALUE!</v>
      </c>
      <c r="L81" s="364" t="s">
        <v>529</v>
      </c>
      <c r="M81" s="128"/>
      <c r="N81" s="616">
        <f t="shared" si="17"/>
        <v>89</v>
      </c>
    </row>
    <row r="82" spans="1:18" s="8" customFormat="1" ht="31" x14ac:dyDescent="0.35">
      <c r="B82" s="824" t="s">
        <v>531</v>
      </c>
      <c r="C82" s="825">
        <v>33912476</v>
      </c>
      <c r="D82" s="766" t="s">
        <v>38</v>
      </c>
      <c r="E82" s="826">
        <v>0</v>
      </c>
      <c r="F82" s="827" t="e">
        <f t="shared" si="18"/>
        <v>#VALUE!</v>
      </c>
      <c r="G82" s="828" t="e">
        <f t="shared" si="19"/>
        <v>#VALUE!</v>
      </c>
      <c r="H82" s="829" t="e">
        <f t="shared" si="20"/>
        <v>#VALUE!</v>
      </c>
      <c r="I82" s="830" t="e">
        <f t="shared" si="21"/>
        <v>#VALUE!</v>
      </c>
      <c r="J82" s="831" t="e">
        <f t="shared" si="22"/>
        <v>#VALUE!</v>
      </c>
      <c r="L82" s="364" t="s">
        <v>529</v>
      </c>
      <c r="M82" s="128"/>
      <c r="N82" s="616">
        <f t="shared" si="17"/>
        <v>89</v>
      </c>
    </row>
    <row r="83" spans="1:18" s="8" customFormat="1" ht="31" x14ac:dyDescent="0.35">
      <c r="B83" s="824" t="s">
        <v>532</v>
      </c>
      <c r="C83" s="825">
        <v>33912477</v>
      </c>
      <c r="D83" s="766" t="s">
        <v>38</v>
      </c>
      <c r="E83" s="826">
        <v>0</v>
      </c>
      <c r="F83" s="827" t="e">
        <f t="shared" si="18"/>
        <v>#VALUE!</v>
      </c>
      <c r="G83" s="828" t="e">
        <f t="shared" si="19"/>
        <v>#VALUE!</v>
      </c>
      <c r="H83" s="829" t="e">
        <f t="shared" si="20"/>
        <v>#VALUE!</v>
      </c>
      <c r="I83" s="830" t="e">
        <f t="shared" si="21"/>
        <v>#VALUE!</v>
      </c>
      <c r="J83" s="831" t="e">
        <f t="shared" si="22"/>
        <v>#VALUE!</v>
      </c>
      <c r="L83" s="364" t="s">
        <v>529</v>
      </c>
      <c r="M83" s="128"/>
      <c r="N83" s="616">
        <f t="shared" si="17"/>
        <v>89</v>
      </c>
    </row>
    <row r="84" spans="1:18" s="8" customFormat="1" ht="31" x14ac:dyDescent="0.35">
      <c r="A84" s="167"/>
      <c r="B84" s="824" t="s">
        <v>533</v>
      </c>
      <c r="C84" s="825">
        <v>33912474</v>
      </c>
      <c r="D84" s="766" t="s">
        <v>38</v>
      </c>
      <c r="E84" s="826">
        <v>0</v>
      </c>
      <c r="F84" s="827" t="e">
        <f t="shared" si="18"/>
        <v>#VALUE!</v>
      </c>
      <c r="G84" s="828" t="e">
        <f t="shared" si="19"/>
        <v>#VALUE!</v>
      </c>
      <c r="H84" s="829" t="e">
        <f t="shared" si="20"/>
        <v>#VALUE!</v>
      </c>
      <c r="I84" s="830" t="e">
        <f t="shared" si="21"/>
        <v>#VALUE!</v>
      </c>
      <c r="J84" s="831" t="e">
        <f t="shared" si="22"/>
        <v>#VALUE!</v>
      </c>
      <c r="L84" s="364" t="s">
        <v>529</v>
      </c>
      <c r="M84" s="128"/>
      <c r="N84" s="616">
        <f t="shared" si="17"/>
        <v>89</v>
      </c>
    </row>
    <row r="85" spans="1:18" s="8" customFormat="1" ht="31" x14ac:dyDescent="0.35">
      <c r="B85" s="824" t="s">
        <v>534</v>
      </c>
      <c r="C85" s="825">
        <v>33912478</v>
      </c>
      <c r="D85" s="766" t="s">
        <v>38</v>
      </c>
      <c r="E85" s="826">
        <v>0</v>
      </c>
      <c r="F85" s="827" t="e">
        <f t="shared" si="18"/>
        <v>#VALUE!</v>
      </c>
      <c r="G85" s="828" t="e">
        <f t="shared" si="19"/>
        <v>#VALUE!</v>
      </c>
      <c r="H85" s="829" t="e">
        <f t="shared" si="20"/>
        <v>#VALUE!</v>
      </c>
      <c r="I85" s="830" t="e">
        <f t="shared" si="21"/>
        <v>#VALUE!</v>
      </c>
      <c r="J85" s="831" t="e">
        <f t="shared" si="22"/>
        <v>#VALUE!</v>
      </c>
      <c r="L85" s="364" t="s">
        <v>529</v>
      </c>
      <c r="M85" s="128"/>
      <c r="N85" s="616">
        <f t="shared" si="17"/>
        <v>89</v>
      </c>
    </row>
    <row r="86" spans="1:18" s="8" customFormat="1" ht="31" x14ac:dyDescent="0.35">
      <c r="B86" s="824" t="s">
        <v>535</v>
      </c>
      <c r="C86" s="825">
        <v>33912479</v>
      </c>
      <c r="D86" s="766" t="s">
        <v>38</v>
      </c>
      <c r="E86" s="826">
        <v>0</v>
      </c>
      <c r="F86" s="827" t="e">
        <f t="shared" si="18"/>
        <v>#VALUE!</v>
      </c>
      <c r="G86" s="828" t="e">
        <f t="shared" si="19"/>
        <v>#VALUE!</v>
      </c>
      <c r="H86" s="829" t="e">
        <f t="shared" si="20"/>
        <v>#VALUE!</v>
      </c>
      <c r="I86" s="830" t="e">
        <f t="shared" si="21"/>
        <v>#VALUE!</v>
      </c>
      <c r="J86" s="831" t="e">
        <f t="shared" si="22"/>
        <v>#VALUE!</v>
      </c>
      <c r="L86" s="364" t="s">
        <v>529</v>
      </c>
      <c r="M86" s="128"/>
      <c r="N86" s="616">
        <f t="shared" si="17"/>
        <v>89</v>
      </c>
    </row>
    <row r="87" spans="1:18" s="8" customFormat="1" ht="31" x14ac:dyDescent="0.35">
      <c r="B87" s="824" t="s">
        <v>536</v>
      </c>
      <c r="C87" s="825">
        <v>33912480</v>
      </c>
      <c r="D87" s="766" t="s">
        <v>38</v>
      </c>
      <c r="E87" s="826">
        <v>0</v>
      </c>
      <c r="F87" s="827" t="e">
        <f t="shared" si="18"/>
        <v>#VALUE!</v>
      </c>
      <c r="G87" s="828" t="e">
        <f t="shared" si="19"/>
        <v>#VALUE!</v>
      </c>
      <c r="H87" s="829" t="e">
        <f t="shared" si="20"/>
        <v>#VALUE!</v>
      </c>
      <c r="I87" s="830" t="e">
        <f t="shared" si="21"/>
        <v>#VALUE!</v>
      </c>
      <c r="J87" s="831" t="e">
        <f t="shared" si="22"/>
        <v>#VALUE!</v>
      </c>
      <c r="L87" s="364" t="s">
        <v>529</v>
      </c>
      <c r="M87" s="128"/>
      <c r="N87" s="616">
        <f t="shared" si="17"/>
        <v>90</v>
      </c>
    </row>
    <row r="88" spans="1:18" s="8" customFormat="1" ht="31" x14ac:dyDescent="0.35">
      <c r="B88" s="824" t="s">
        <v>537</v>
      </c>
      <c r="C88" s="825">
        <v>33912481</v>
      </c>
      <c r="D88" s="766" t="s">
        <v>38</v>
      </c>
      <c r="E88" s="826">
        <v>0</v>
      </c>
      <c r="F88" s="827" t="e">
        <f t="shared" si="18"/>
        <v>#VALUE!</v>
      </c>
      <c r="G88" s="828" t="e">
        <f t="shared" si="19"/>
        <v>#VALUE!</v>
      </c>
      <c r="H88" s="829" t="e">
        <f t="shared" si="20"/>
        <v>#VALUE!</v>
      </c>
      <c r="I88" s="830" t="e">
        <f t="shared" si="21"/>
        <v>#VALUE!</v>
      </c>
      <c r="J88" s="831" t="e">
        <f t="shared" si="22"/>
        <v>#VALUE!</v>
      </c>
      <c r="L88" s="364" t="s">
        <v>529</v>
      </c>
      <c r="M88" s="128"/>
      <c r="N88" s="616">
        <f t="shared" si="17"/>
        <v>90</v>
      </c>
    </row>
    <row r="89" spans="1:18" s="8" customFormat="1" x14ac:dyDescent="0.35"/>
    <row r="90" spans="1:18" s="8" customFormat="1" ht="18.5" x14ac:dyDescent="0.35">
      <c r="A90" s="772"/>
      <c r="B90" s="818" t="s">
        <v>538</v>
      </c>
      <c r="C90" s="773"/>
      <c r="D90" s="774"/>
      <c r="E90" s="775"/>
      <c r="F90" s="776"/>
      <c r="G90" s="777"/>
      <c r="H90" s="778"/>
      <c r="I90" s="779"/>
      <c r="J90" s="780"/>
      <c r="N90" s="632"/>
      <c r="Q90" s="62"/>
      <c r="R90" s="62"/>
    </row>
    <row r="91" spans="1:18" s="8" customFormat="1" x14ac:dyDescent="0.35"/>
    <row r="92" spans="1:18" s="8" customFormat="1" ht="21" x14ac:dyDescent="0.35">
      <c r="A92" s="167"/>
      <c r="B92" s="374" t="s">
        <v>539</v>
      </c>
      <c r="C92" s="375"/>
      <c r="D92" s="381"/>
      <c r="E92" s="377"/>
      <c r="F92" s="378"/>
      <c r="G92" s="379"/>
      <c r="H92" s="435"/>
      <c r="I92" s="634"/>
      <c r="J92" s="635"/>
      <c r="L92" s="364"/>
      <c r="M92" s="128"/>
      <c r="N92" s="616"/>
    </row>
    <row r="93" spans="1:18" s="8" customFormat="1" x14ac:dyDescent="0.35">
      <c r="A93" s="167"/>
      <c r="B93" s="980" t="s">
        <v>540</v>
      </c>
      <c r="C93" s="938"/>
      <c r="D93" s="938"/>
      <c r="E93" s="938"/>
      <c r="F93" s="938"/>
      <c r="G93" s="938"/>
      <c r="H93" s="938"/>
      <c r="I93" s="938"/>
      <c r="J93" s="939"/>
      <c r="L93" s="210"/>
      <c r="N93" s="616"/>
    </row>
    <row r="94" spans="1:18" s="8" customFormat="1" ht="31" x14ac:dyDescent="0.35">
      <c r="A94" s="167"/>
      <c r="B94" s="285" t="s">
        <v>541</v>
      </c>
      <c r="C94" s="223">
        <v>33077110</v>
      </c>
      <c r="D94" s="363">
        <v>2989</v>
      </c>
      <c r="E94" s="225">
        <v>0.35</v>
      </c>
      <c r="F94" s="640">
        <f>ROUND(D94/$F$11,0)</f>
        <v>402</v>
      </c>
      <c r="G94" s="392">
        <f>ROUND(D94/$G$11,0)</f>
        <v>348</v>
      </c>
      <c r="H94" s="277">
        <f>ROUND(D94/$H$11,0)</f>
        <v>498</v>
      </c>
      <c r="I94" s="278">
        <f>ROUND(D94/$I$11,0)</f>
        <v>388</v>
      </c>
      <c r="J94" s="399">
        <f>ROUND(D94/$J$11,0)</f>
        <v>543</v>
      </c>
      <c r="L94" s="210"/>
      <c r="N94" s="616">
        <f>LEN(B94)</f>
        <v>91</v>
      </c>
    </row>
    <row r="95" spans="1:18" s="8" customFormat="1" ht="31" x14ac:dyDescent="0.35">
      <c r="A95" s="167"/>
      <c r="B95" s="285" t="s">
        <v>542</v>
      </c>
      <c r="C95" s="223">
        <v>33077111</v>
      </c>
      <c r="D95" s="363">
        <v>5849</v>
      </c>
      <c r="E95" s="225">
        <v>0.35</v>
      </c>
      <c r="F95" s="640">
        <f>ROUND(D95/$F$11,0)</f>
        <v>787</v>
      </c>
      <c r="G95" s="392">
        <f>ROUND(D95/$G$11,0)</f>
        <v>680</v>
      </c>
      <c r="H95" s="277">
        <f>ROUND(D95/$H$11,0)</f>
        <v>975</v>
      </c>
      <c r="I95" s="278">
        <f>ROUND(D95/$I$11,0)</f>
        <v>760</v>
      </c>
      <c r="J95" s="399">
        <f>ROUND(D95/$J$11,0)</f>
        <v>1063</v>
      </c>
      <c r="L95" s="210"/>
      <c r="N95" s="616">
        <f>LEN(B95)</f>
        <v>90</v>
      </c>
    </row>
    <row r="96" spans="1:18" s="8" customFormat="1" ht="21" x14ac:dyDescent="0.35">
      <c r="B96" s="980" t="s">
        <v>436</v>
      </c>
      <c r="C96" s="938"/>
      <c r="D96" s="938"/>
      <c r="E96" s="938"/>
      <c r="F96" s="938"/>
      <c r="G96" s="938"/>
      <c r="H96" s="938"/>
      <c r="I96" s="938"/>
      <c r="J96" s="939"/>
      <c r="L96" s="617"/>
      <c r="M96" s="403"/>
      <c r="N96" s="632"/>
    </row>
    <row r="97" spans="2:18" s="8" customFormat="1" ht="15" customHeight="1" x14ac:dyDescent="0.35">
      <c r="B97" s="173"/>
      <c r="C97" s="173"/>
      <c r="D97" s="173"/>
      <c r="E97" s="173"/>
      <c r="F97" s="173"/>
      <c r="G97" s="173"/>
      <c r="H97" s="173"/>
      <c r="I97" s="173"/>
      <c r="J97" s="173"/>
      <c r="L97" s="128"/>
      <c r="M97" s="128"/>
    </row>
    <row r="98" spans="2:18" s="8" customFormat="1" ht="21" x14ac:dyDescent="0.35">
      <c r="B98" s="391" t="s">
        <v>543</v>
      </c>
      <c r="C98" s="380"/>
      <c r="D98" s="380"/>
      <c r="E98" s="380"/>
      <c r="F98" s="636"/>
      <c r="G98" s="381"/>
      <c r="H98" s="435"/>
      <c r="I98" s="382"/>
      <c r="J98" s="383"/>
      <c r="L98" s="364"/>
      <c r="M98" s="128"/>
      <c r="N98" s="210"/>
    </row>
    <row r="99" spans="2:18" s="8" customFormat="1" ht="68.25" customHeight="1" x14ac:dyDescent="0.35">
      <c r="B99" s="978" t="s">
        <v>544</v>
      </c>
      <c r="C99" s="982"/>
      <c r="D99" s="982"/>
      <c r="E99" s="982"/>
      <c r="F99" s="982"/>
      <c r="G99" s="982"/>
      <c r="H99" s="982"/>
      <c r="I99" s="982"/>
      <c r="J99" s="982"/>
      <c r="L99" s="210"/>
      <c r="N99" s="210"/>
      <c r="Q99" s="62"/>
      <c r="R99" s="62"/>
    </row>
    <row r="100" spans="2:18" s="8" customFormat="1" x14ac:dyDescent="0.35">
      <c r="B100" s="819" t="s">
        <v>545</v>
      </c>
      <c r="C100" s="223">
        <v>33077210</v>
      </c>
      <c r="D100" s="363">
        <v>14400</v>
      </c>
      <c r="E100" s="225">
        <v>0.35</v>
      </c>
      <c r="F100" s="640">
        <f>ROUND(D100/$F$11,0)</f>
        <v>1938</v>
      </c>
      <c r="G100" s="392">
        <f>ROUND(D100/$G$11,0)</f>
        <v>1674</v>
      </c>
      <c r="H100" s="277">
        <f>ROUND(D100/$H$11,0)</f>
        <v>2400</v>
      </c>
      <c r="I100" s="278">
        <f>ROUND(D100/$I$11,0)</f>
        <v>1870</v>
      </c>
      <c r="J100" s="399">
        <f>ROUND(D100/$J$11,0)</f>
        <v>2618</v>
      </c>
      <c r="L100" s="210"/>
      <c r="N100" s="616">
        <f>LEN(B100)</f>
        <v>79</v>
      </c>
      <c r="Q100" s="62"/>
      <c r="R100" s="62"/>
    </row>
    <row r="101" spans="2:18" s="8" customFormat="1" x14ac:dyDescent="0.35">
      <c r="B101" s="819" t="s">
        <v>546</v>
      </c>
      <c r="C101" s="223">
        <v>33077211</v>
      </c>
      <c r="D101" s="363">
        <v>31200</v>
      </c>
      <c r="E101" s="225">
        <v>0.35</v>
      </c>
      <c r="F101" s="640">
        <f>ROUND(D101/$F$11,0)</f>
        <v>4199</v>
      </c>
      <c r="G101" s="392">
        <f>ROUND(D101/$G$11,0)</f>
        <v>3628</v>
      </c>
      <c r="H101" s="277">
        <f>ROUND(D101/$H$11,0)</f>
        <v>5200</v>
      </c>
      <c r="I101" s="278">
        <f>ROUND(D101/$I$11,0)</f>
        <v>4052</v>
      </c>
      <c r="J101" s="399">
        <f>ROUND(D101/$J$11,0)</f>
        <v>5673</v>
      </c>
      <c r="L101" s="210"/>
      <c r="N101" s="616">
        <f>LEN(B101)</f>
        <v>79</v>
      </c>
      <c r="Q101" s="62"/>
      <c r="R101" s="62"/>
    </row>
    <row r="102" spans="2:18" s="8" customFormat="1" ht="34.5" customHeight="1" x14ac:dyDescent="0.35">
      <c r="B102" s="937" t="s">
        <v>547</v>
      </c>
      <c r="C102" s="938"/>
      <c r="D102" s="938"/>
      <c r="E102" s="938"/>
      <c r="F102" s="938"/>
      <c r="G102" s="938"/>
      <c r="H102" s="938"/>
      <c r="I102" s="938"/>
      <c r="J102" s="939"/>
      <c r="L102" s="210"/>
      <c r="N102" s="616"/>
    </row>
    <row r="103" spans="2:18" s="8" customFormat="1" x14ac:dyDescent="0.35">
      <c r="B103" s="819" t="s">
        <v>548</v>
      </c>
      <c r="C103" s="223">
        <v>33077212</v>
      </c>
      <c r="D103" s="363">
        <v>1000</v>
      </c>
      <c r="E103" s="225">
        <v>0.35</v>
      </c>
      <c r="F103" s="640">
        <f>ROUND(D103/$F$11,0)</f>
        <v>135</v>
      </c>
      <c r="G103" s="392">
        <f>ROUND(D103/$G$11,0)</f>
        <v>116</v>
      </c>
      <c r="H103" s="277">
        <f>ROUND(D103/$H$11,0)</f>
        <v>167</v>
      </c>
      <c r="I103" s="278">
        <f>ROUND(D103/$I$11,0)</f>
        <v>130</v>
      </c>
      <c r="J103" s="399">
        <f>ROUND(D103/$J$11,0)</f>
        <v>182</v>
      </c>
      <c r="L103" s="210"/>
      <c r="N103" s="616">
        <f>LEN(B103)</f>
        <v>63</v>
      </c>
      <c r="Q103" s="62"/>
      <c r="R103" s="62"/>
    </row>
    <row r="104" spans="2:18" s="167" customFormat="1" x14ac:dyDescent="0.35">
      <c r="B104" s="796"/>
      <c r="D104" s="209"/>
      <c r="E104" s="717"/>
      <c r="F104" s="770"/>
      <c r="G104" s="797"/>
      <c r="H104" s="798"/>
      <c r="I104" s="799"/>
      <c r="J104" s="800"/>
      <c r="L104" s="801"/>
      <c r="N104" s="802"/>
      <c r="Q104" s="767"/>
      <c r="R104" s="767"/>
    </row>
    <row r="105" spans="2:18" s="8" customFormat="1" ht="21" x14ac:dyDescent="0.35">
      <c r="B105" s="969" t="s">
        <v>438</v>
      </c>
      <c r="C105" s="938"/>
      <c r="D105" s="938"/>
      <c r="E105" s="938"/>
      <c r="F105" s="938"/>
      <c r="G105" s="938"/>
      <c r="H105" s="938"/>
      <c r="I105" s="938"/>
      <c r="J105" s="939"/>
      <c r="L105" s="210"/>
      <c r="N105" s="210"/>
    </row>
    <row r="106" spans="2:18" s="8" customFormat="1" ht="27.65" customHeight="1" x14ac:dyDescent="0.35">
      <c r="B106" s="937" t="s">
        <v>549</v>
      </c>
      <c r="C106" s="970"/>
      <c r="D106" s="970"/>
      <c r="E106" s="970"/>
      <c r="F106" s="970"/>
      <c r="G106" s="970"/>
      <c r="H106" s="970"/>
      <c r="I106" s="970"/>
      <c r="J106" s="971"/>
      <c r="L106" s="210"/>
      <c r="N106" s="616"/>
    </row>
    <row r="107" spans="2:18" s="8" customFormat="1" x14ac:dyDescent="0.35">
      <c r="B107" s="285" t="s">
        <v>550</v>
      </c>
      <c r="C107" s="223">
        <v>33014710</v>
      </c>
      <c r="D107" s="363">
        <v>31500</v>
      </c>
      <c r="E107" s="732">
        <v>0.35</v>
      </c>
      <c r="F107" s="640">
        <f>ROUND(D107/$F$11,0)</f>
        <v>4240</v>
      </c>
      <c r="G107" s="392">
        <f>ROUND(D107/$G$11,0)</f>
        <v>3663</v>
      </c>
      <c r="H107" s="277">
        <f>ROUND(D107/$H$11,0)</f>
        <v>5250</v>
      </c>
      <c r="I107" s="278">
        <f>ROUND(D107/$I$11,0)</f>
        <v>4091</v>
      </c>
      <c r="J107" s="399">
        <f>ROUND(D107/$J$11,0)</f>
        <v>5727</v>
      </c>
      <c r="L107" s="210"/>
      <c r="N107" s="616">
        <f t="shared" ref="N107:N112" si="23">LEN(B107)</f>
        <v>57</v>
      </c>
    </row>
    <row r="108" spans="2:18" s="8" customFormat="1" x14ac:dyDescent="0.35">
      <c r="B108" s="285" t="s">
        <v>551</v>
      </c>
      <c r="C108" s="223">
        <v>33014725</v>
      </c>
      <c r="D108" s="363">
        <v>47250</v>
      </c>
      <c r="E108" s="732">
        <v>0.35</v>
      </c>
      <c r="F108" s="640">
        <f>ROUND(D108/$F$11,0)</f>
        <v>6359</v>
      </c>
      <c r="G108" s="392">
        <f>ROUND(D108/$G$11,0)</f>
        <v>5494</v>
      </c>
      <c r="H108" s="277">
        <f>ROUND(D108/$H$11,0)</f>
        <v>7875</v>
      </c>
      <c r="I108" s="278">
        <f>ROUND(D108/$I$11,0)</f>
        <v>6136</v>
      </c>
      <c r="J108" s="399">
        <f>ROUND(D108/$J$11,0)</f>
        <v>8591</v>
      </c>
      <c r="L108" s="210"/>
      <c r="N108" s="616">
        <f t="shared" si="23"/>
        <v>57</v>
      </c>
    </row>
    <row r="109" spans="2:18" s="8" customFormat="1" x14ac:dyDescent="0.35">
      <c r="B109" s="285" t="s">
        <v>552</v>
      </c>
      <c r="C109" s="223">
        <v>33014750</v>
      </c>
      <c r="D109" s="363">
        <v>63000</v>
      </c>
      <c r="E109" s="732">
        <v>0.35</v>
      </c>
      <c r="F109" s="640">
        <f>ROUND(D109/$F$11,0)</f>
        <v>8479</v>
      </c>
      <c r="G109" s="392">
        <f>ROUND(D109/$G$11,0)</f>
        <v>7326</v>
      </c>
      <c r="H109" s="277">
        <f>ROUND(D109/$H$11,0)</f>
        <v>10500</v>
      </c>
      <c r="I109" s="278">
        <f>ROUND(D109/$I$11,0)</f>
        <v>8182</v>
      </c>
      <c r="J109" s="399">
        <f>ROUND(D109/$J$11,0)</f>
        <v>11455</v>
      </c>
      <c r="L109" s="210"/>
      <c r="N109" s="616">
        <f t="shared" si="23"/>
        <v>57</v>
      </c>
    </row>
    <row r="110" spans="2:18" s="8" customFormat="1" x14ac:dyDescent="0.35">
      <c r="B110" s="285" t="s">
        <v>553</v>
      </c>
      <c r="C110" s="223">
        <v>33014760</v>
      </c>
      <c r="D110" s="363">
        <v>84000</v>
      </c>
      <c r="E110" s="732">
        <v>0.35</v>
      </c>
      <c r="F110" s="640">
        <f>ROUND(D110/$F$11,0)</f>
        <v>11306</v>
      </c>
      <c r="G110" s="392">
        <f>ROUND(D110/$G$11,0)</f>
        <v>9767</v>
      </c>
      <c r="H110" s="277">
        <f>ROUND(D110/$H$11,0)</f>
        <v>14000</v>
      </c>
      <c r="I110" s="278">
        <f>ROUND(D110/$I$11,0)</f>
        <v>10909</v>
      </c>
      <c r="J110" s="399">
        <f>ROUND(D110/$J$11,0)</f>
        <v>15273</v>
      </c>
      <c r="L110" s="210"/>
      <c r="N110" s="616">
        <f t="shared" si="23"/>
        <v>58</v>
      </c>
    </row>
    <row r="111" spans="2:18" s="8" customFormat="1" x14ac:dyDescent="0.35">
      <c r="B111" s="285" t="s">
        <v>554</v>
      </c>
      <c r="C111" s="223">
        <v>33014770</v>
      </c>
      <c r="D111" s="363">
        <v>94500</v>
      </c>
      <c r="E111" s="732">
        <v>0.35</v>
      </c>
      <c r="F111" s="640">
        <f>ROUND(D111/$F$11,0)</f>
        <v>12719</v>
      </c>
      <c r="G111" s="392">
        <f>ROUND(D111/$G$11,0)</f>
        <v>10988</v>
      </c>
      <c r="H111" s="277">
        <f>ROUND(D111/$H$11,0)</f>
        <v>15750</v>
      </c>
      <c r="I111" s="278">
        <f>ROUND(D111/$I$11,0)</f>
        <v>12273</v>
      </c>
      <c r="J111" s="399">
        <f>ROUND(D111/$J$11,0)</f>
        <v>17182</v>
      </c>
      <c r="L111" s="210"/>
      <c r="N111" s="616">
        <f t="shared" si="23"/>
        <v>58</v>
      </c>
    </row>
    <row r="112" spans="2:18" s="8" customFormat="1" x14ac:dyDescent="0.35">
      <c r="B112" s="285" t="s">
        <v>555</v>
      </c>
      <c r="C112" s="223">
        <v>33014790</v>
      </c>
      <c r="D112" s="363" t="s">
        <v>38</v>
      </c>
      <c r="E112" s="732">
        <v>0.35</v>
      </c>
      <c r="F112" s="640" t="s">
        <v>38</v>
      </c>
      <c r="G112" s="392" t="s">
        <v>38</v>
      </c>
      <c r="H112" s="277" t="s">
        <v>38</v>
      </c>
      <c r="I112" s="710" t="s">
        <v>38</v>
      </c>
      <c r="J112" s="399" t="s">
        <v>38</v>
      </c>
      <c r="L112" s="210"/>
      <c r="N112" s="616">
        <f t="shared" si="23"/>
        <v>62</v>
      </c>
    </row>
    <row r="113" spans="1:23" s="8" customFormat="1" x14ac:dyDescent="0.35"/>
    <row r="114" spans="1:23" s="8" customFormat="1" ht="21" x14ac:dyDescent="0.35">
      <c r="A114" s="167"/>
      <c r="B114" s="969" t="s">
        <v>445</v>
      </c>
      <c r="C114" s="938"/>
      <c r="D114" s="938"/>
      <c r="E114" s="938"/>
      <c r="F114" s="938"/>
      <c r="G114" s="938"/>
      <c r="H114" s="938"/>
      <c r="I114" s="938"/>
      <c r="J114" s="939"/>
      <c r="L114" s="210"/>
      <c r="N114" s="210"/>
    </row>
    <row r="115" spans="1:23" s="8" customFormat="1" ht="63.75" customHeight="1" x14ac:dyDescent="0.35">
      <c r="A115" s="167"/>
      <c r="B115" s="937" t="s">
        <v>446</v>
      </c>
      <c r="C115" s="970"/>
      <c r="D115" s="970"/>
      <c r="E115" s="970"/>
      <c r="F115" s="970"/>
      <c r="G115" s="970"/>
      <c r="H115" s="970"/>
      <c r="I115" s="970"/>
      <c r="J115" s="971"/>
      <c r="L115" s="210"/>
      <c r="N115" s="210"/>
    </row>
    <row r="116" spans="1:23" s="8" customFormat="1" x14ac:dyDescent="0.35">
      <c r="A116" s="167"/>
      <c r="B116" s="816" t="s">
        <v>556</v>
      </c>
      <c r="C116" s="812" t="s">
        <v>557</v>
      </c>
      <c r="D116" s="363">
        <f>ROUND('EMSuite Purchase'!D104/$D$2*$D$3+'EMSuite Purchase'!D104*$D$4,0)</f>
        <v>10413</v>
      </c>
      <c r="E116" s="384">
        <v>0.35</v>
      </c>
      <c r="F116" s="640">
        <f>ROUND(D116/$F$11,0)</f>
        <v>1401</v>
      </c>
      <c r="G116" s="392">
        <f>ROUND(D116/$G$11,0)</f>
        <v>1211</v>
      </c>
      <c r="H116" s="277">
        <f>ROUND(D116/$H$11,0)</f>
        <v>1736</v>
      </c>
      <c r="I116" s="278">
        <f>ROUND(D116/$I$11,0)</f>
        <v>1352</v>
      </c>
      <c r="J116" s="399">
        <f>ROUND(D116/$J$11,0)</f>
        <v>1893</v>
      </c>
      <c r="L116" s="210"/>
      <c r="N116" s="616">
        <f>LEN(B116)</f>
        <v>66</v>
      </c>
    </row>
    <row r="117" spans="1:23" s="8" customFormat="1" x14ac:dyDescent="0.35">
      <c r="A117" s="167"/>
      <c r="B117" s="835"/>
      <c r="C117" s="836"/>
      <c r="D117" s="172"/>
      <c r="E117" s="837"/>
      <c r="F117" s="737"/>
      <c r="G117" s="175"/>
      <c r="H117" s="257"/>
      <c r="I117" s="279"/>
      <c r="J117" s="254"/>
      <c r="N117" s="632"/>
    </row>
    <row r="118" spans="1:23" s="8" customFormat="1" ht="18.5" x14ac:dyDescent="0.35">
      <c r="A118" s="772"/>
      <c r="B118" s="818" t="s">
        <v>448</v>
      </c>
      <c r="C118" s="789"/>
      <c r="D118" s="781"/>
      <c r="E118" s="790"/>
      <c r="F118" s="791"/>
      <c r="G118" s="777"/>
      <c r="H118" s="792"/>
      <c r="I118" s="793"/>
      <c r="J118" s="793"/>
    </row>
    <row r="119" spans="1:23" s="8" customFormat="1" x14ac:dyDescent="0.35">
      <c r="B119" s="281"/>
      <c r="C119" s="838"/>
      <c r="D119" s="159"/>
      <c r="E119" s="839"/>
      <c r="F119" s="840"/>
      <c r="G119" s="175"/>
      <c r="H119" s="191"/>
      <c r="I119" s="192"/>
      <c r="J119" s="192"/>
    </row>
    <row r="120" spans="1:23" ht="21" x14ac:dyDescent="0.35">
      <c r="A120" s="8"/>
      <c r="B120" s="969" t="s">
        <v>449</v>
      </c>
      <c r="C120" s="938"/>
      <c r="D120" s="938"/>
      <c r="E120" s="938"/>
      <c r="F120" s="938"/>
      <c r="G120" s="938"/>
      <c r="H120" s="938"/>
      <c r="I120" s="938"/>
      <c r="J120" s="939"/>
      <c r="K120" s="8"/>
      <c r="L120" s="210"/>
      <c r="M120" s="8"/>
      <c r="N120" s="210"/>
      <c r="O120" s="8"/>
      <c r="P120" s="8"/>
      <c r="Q120" s="62"/>
      <c r="R120" s="62"/>
      <c r="S120" s="8"/>
      <c r="T120" s="8"/>
      <c r="U120" s="8"/>
      <c r="V120" s="8"/>
      <c r="W120" s="8"/>
    </row>
    <row r="121" spans="1:23" ht="15.65" customHeight="1" x14ac:dyDescent="0.35">
      <c r="A121" s="8"/>
      <c r="B121" s="937" t="s">
        <v>450</v>
      </c>
      <c r="C121" s="970"/>
      <c r="D121" s="970"/>
      <c r="E121" s="970"/>
      <c r="F121" s="970"/>
      <c r="G121" s="970"/>
      <c r="H121" s="970"/>
      <c r="I121" s="970"/>
      <c r="J121" s="971"/>
      <c r="K121" s="8"/>
      <c r="L121" s="210"/>
      <c r="M121" s="8"/>
      <c r="N121" s="210"/>
      <c r="O121" s="8"/>
      <c r="P121" s="8"/>
      <c r="Q121" s="62"/>
      <c r="R121" s="62"/>
      <c r="S121" s="8"/>
      <c r="T121" s="8"/>
      <c r="U121" s="8"/>
      <c r="V121" s="8"/>
      <c r="W121" s="8"/>
    </row>
    <row r="122" spans="1:23" s="173" customFormat="1" ht="31.25" customHeight="1" x14ac:dyDescent="0.35">
      <c r="A122" s="8"/>
      <c r="B122" s="285" t="s">
        <v>451</v>
      </c>
      <c r="C122" s="820">
        <v>33077160</v>
      </c>
      <c r="D122" s="363">
        <v>8202</v>
      </c>
      <c r="E122" s="751">
        <v>0.35</v>
      </c>
      <c r="F122" s="640">
        <f>ROUND(D122/$F$11,0)</f>
        <v>1104</v>
      </c>
      <c r="G122" s="392">
        <f>ROUND(D122/$G$11,0)</f>
        <v>954</v>
      </c>
      <c r="H122" s="277">
        <f>ROUND(D122/$H$11,0)</f>
        <v>1367</v>
      </c>
      <c r="I122" s="278">
        <f>ROUND(D122/$I$11,0)</f>
        <v>1065</v>
      </c>
      <c r="J122" s="399">
        <f>ROUND(D122/$J$11,0)</f>
        <v>1491</v>
      </c>
      <c r="K122" s="8"/>
      <c r="L122" s="210"/>
      <c r="M122" s="8"/>
      <c r="N122" s="616">
        <f>LEN(B122)</f>
        <v>69</v>
      </c>
      <c r="O122" s="8"/>
      <c r="P122" s="8"/>
      <c r="Q122" s="62"/>
      <c r="R122" s="62"/>
      <c r="S122" s="8"/>
      <c r="T122" s="8"/>
      <c r="U122" s="8"/>
      <c r="V122" s="8"/>
      <c r="W122" s="8"/>
    </row>
    <row r="123" spans="1:23" ht="15.65" customHeight="1" x14ac:dyDescent="0.35">
      <c r="A123"/>
      <c r="F123" s="186"/>
      <c r="L123"/>
      <c r="M123"/>
      <c r="Q123" s="609"/>
      <c r="R123" s="609"/>
      <c r="T123"/>
      <c r="U123"/>
      <c r="V123"/>
      <c r="W123"/>
    </row>
    <row r="126" spans="1:23" s="8" customFormat="1" ht="37.5" customHeight="1" x14ac:dyDescent="0.35">
      <c r="A126" s="165"/>
      <c r="B126" s="13"/>
      <c r="C126" s="85"/>
      <c r="D126"/>
      <c r="E126"/>
      <c r="F126" s="78"/>
      <c r="G126"/>
      <c r="H126" s="62"/>
      <c r="I126" s="94"/>
      <c r="J126" s="94"/>
      <c r="L126" s="128"/>
      <c r="M126" s="128"/>
    </row>
    <row r="127" spans="1:23" s="8" customFormat="1" ht="37.5" customHeight="1" x14ac:dyDescent="0.35">
      <c r="A127" s="167"/>
      <c r="L127" s="128"/>
      <c r="M127" s="128"/>
    </row>
    <row r="128" spans="1:23" s="8" customFormat="1" ht="37.5" customHeight="1" x14ac:dyDescent="0.35">
      <c r="A128" s="167"/>
      <c r="B128" s="171"/>
      <c r="C128" s="55"/>
      <c r="D128" s="211"/>
      <c r="E128" s="119"/>
      <c r="F128" s="240"/>
      <c r="G128" s="175"/>
      <c r="H128" s="257"/>
      <c r="I128" s="279"/>
      <c r="J128" s="254"/>
      <c r="L128" s="128"/>
      <c r="M128" s="128"/>
    </row>
    <row r="129" spans="1:14" s="8" customFormat="1" ht="37.5" customHeight="1" x14ac:dyDescent="0.35">
      <c r="A129" s="167"/>
      <c r="B129" s="171"/>
      <c r="C129" s="55"/>
      <c r="D129" s="211"/>
      <c r="E129" s="119"/>
      <c r="F129" s="240"/>
      <c r="G129" s="175"/>
      <c r="H129" s="257"/>
      <c r="I129" s="279"/>
      <c r="J129" s="254"/>
      <c r="L129" s="128"/>
      <c r="M129" s="128"/>
    </row>
    <row r="130" spans="1:14" s="8" customFormat="1" ht="37.5" customHeight="1" x14ac:dyDescent="0.35">
      <c r="A130" s="167"/>
      <c r="B130" s="171"/>
      <c r="C130" s="55"/>
      <c r="D130" s="211"/>
      <c r="E130" s="119"/>
      <c r="F130" s="240"/>
      <c r="G130" s="175"/>
      <c r="H130" s="257"/>
      <c r="I130" s="279"/>
      <c r="J130" s="254"/>
      <c r="L130" s="128"/>
      <c r="M130" s="128"/>
    </row>
    <row r="131" spans="1:14" s="8" customFormat="1" ht="37.5" customHeight="1" x14ac:dyDescent="0.35">
      <c r="A131" s="167"/>
      <c r="B131" s="12"/>
      <c r="C131" s="62"/>
      <c r="F131" s="193"/>
      <c r="H131" s="62"/>
      <c r="I131" s="76"/>
      <c r="J131" s="76"/>
      <c r="L131" s="128"/>
      <c r="M131" s="128"/>
    </row>
    <row r="132" spans="1:14" s="8" customFormat="1" ht="37.5" customHeight="1" x14ac:dyDescent="0.35">
      <c r="A132" s="167"/>
      <c r="B132" s="12"/>
      <c r="C132" s="62"/>
      <c r="F132" s="193"/>
      <c r="H132" s="62"/>
      <c r="I132" s="76"/>
      <c r="J132" s="76"/>
      <c r="L132" s="128"/>
      <c r="M132" s="128"/>
    </row>
    <row r="133" spans="1:14" s="8" customFormat="1" ht="37.5" customHeight="1" x14ac:dyDescent="0.35">
      <c r="A133" s="167"/>
      <c r="B133" s="12"/>
      <c r="C133" s="62"/>
      <c r="F133" s="193"/>
      <c r="H133" s="62"/>
      <c r="I133" s="76"/>
      <c r="J133" s="76"/>
      <c r="L133" s="128"/>
      <c r="M133" s="128"/>
    </row>
    <row r="134" spans="1:14" s="8" customFormat="1" ht="37.5" customHeight="1" x14ac:dyDescent="0.35">
      <c r="A134" s="167"/>
      <c r="B134" s="12"/>
      <c r="C134" s="62"/>
      <c r="F134" s="193"/>
      <c r="H134" s="62"/>
      <c r="I134" s="76"/>
      <c r="J134" s="76"/>
      <c r="L134" s="128"/>
      <c r="M134" s="128"/>
    </row>
    <row r="135" spans="1:14" s="8" customFormat="1" ht="37.5" customHeight="1" x14ac:dyDescent="0.35">
      <c r="A135" s="167"/>
      <c r="B135" s="12"/>
      <c r="C135" s="62"/>
      <c r="F135" s="193"/>
      <c r="H135" s="62"/>
      <c r="I135" s="76"/>
      <c r="J135" s="76"/>
      <c r="L135" s="128"/>
      <c r="M135" s="128"/>
    </row>
    <row r="136" spans="1:14" x14ac:dyDescent="0.35">
      <c r="A136" s="167"/>
      <c r="B136" s="12"/>
      <c r="C136" s="62"/>
      <c r="D136" s="8"/>
      <c r="E136" s="8"/>
      <c r="F136" s="193"/>
      <c r="G136" s="8"/>
      <c r="I136" s="76"/>
      <c r="J136" s="76"/>
      <c r="K136" s="8"/>
      <c r="L136" s="128"/>
      <c r="M136" s="128"/>
      <c r="N136" s="8"/>
    </row>
    <row r="137" spans="1:14" x14ac:dyDescent="0.35">
      <c r="B137" s="12"/>
      <c r="C137" s="62"/>
      <c r="D137" s="8"/>
      <c r="E137" s="8"/>
      <c r="F137" s="193"/>
      <c r="G137" s="8"/>
      <c r="I137" s="76"/>
      <c r="J137" s="76"/>
      <c r="K137" s="8"/>
      <c r="L137" s="128"/>
      <c r="M137" s="128"/>
      <c r="N137" s="8"/>
    </row>
    <row r="138" spans="1:14" x14ac:dyDescent="0.35">
      <c r="B138" s="12"/>
      <c r="C138" s="62"/>
      <c r="D138" s="8"/>
      <c r="E138" s="8"/>
      <c r="F138" s="193"/>
      <c r="G138" s="8"/>
      <c r="I138" s="76"/>
      <c r="J138" s="76"/>
      <c r="K138" s="8"/>
      <c r="L138" s="128"/>
      <c r="M138" s="128"/>
      <c r="N138" s="8"/>
    </row>
    <row r="139" spans="1:14" x14ac:dyDescent="0.35">
      <c r="B139" s="12"/>
      <c r="C139" s="62"/>
      <c r="D139" s="8"/>
      <c r="E139" s="8"/>
      <c r="F139" s="193"/>
      <c r="G139" s="8"/>
      <c r="I139" s="76"/>
      <c r="J139" s="76"/>
      <c r="K139" s="8"/>
      <c r="L139" s="128"/>
      <c r="M139" s="128"/>
      <c r="N139" s="8"/>
    </row>
    <row r="140" spans="1:14" x14ac:dyDescent="0.35">
      <c r="B140" s="12"/>
      <c r="C140" s="62"/>
      <c r="D140" s="8"/>
      <c r="E140" s="8"/>
      <c r="F140" s="193"/>
      <c r="G140" s="8"/>
      <c r="I140" s="76"/>
      <c r="J140" s="76"/>
      <c r="K140" s="8"/>
      <c r="L140" s="128"/>
      <c r="M140" s="128"/>
      <c r="N140" s="8"/>
    </row>
    <row r="141" spans="1:14" x14ac:dyDescent="0.35">
      <c r="B141" s="12"/>
      <c r="C141" s="62"/>
      <c r="D141" s="8"/>
      <c r="E141" s="8"/>
      <c r="F141" s="193"/>
      <c r="G141" s="8"/>
      <c r="I141" s="76"/>
      <c r="J141" s="76"/>
      <c r="K141" s="8"/>
      <c r="L141" s="128"/>
      <c r="M141" s="128"/>
      <c r="N141" s="8"/>
    </row>
    <row r="142" spans="1:14" x14ac:dyDescent="0.35">
      <c r="B142" s="12"/>
      <c r="C142" s="62"/>
      <c r="D142" s="8"/>
      <c r="E142" s="8"/>
      <c r="F142" s="76"/>
      <c r="G142" s="8"/>
      <c r="I142" s="77"/>
      <c r="J142" s="77"/>
      <c r="K142" s="8"/>
      <c r="L142" s="128"/>
      <c r="M142" s="128"/>
      <c r="N142" s="8"/>
    </row>
    <row r="143" spans="1:14" x14ac:dyDescent="0.35">
      <c r="G143" s="8"/>
      <c r="I143" s="76"/>
      <c r="J143" s="76"/>
      <c r="K143" s="8"/>
      <c r="L143" s="128"/>
      <c r="M143" s="128"/>
      <c r="N143" s="8"/>
    </row>
    <row r="144" spans="1:14" x14ac:dyDescent="0.35">
      <c r="G144" s="8"/>
      <c r="I144" s="76"/>
      <c r="J144" s="76"/>
      <c r="K144" s="8"/>
      <c r="L144" s="128"/>
      <c r="M144" s="128"/>
      <c r="N144" s="8"/>
    </row>
    <row r="145" spans="7:14" x14ac:dyDescent="0.35">
      <c r="G145" s="8"/>
      <c r="I145" s="76"/>
      <c r="J145" s="76"/>
      <c r="K145" s="8"/>
      <c r="L145" s="128"/>
      <c r="M145" s="128"/>
      <c r="N145" s="8"/>
    </row>
    <row r="146" spans="7:14" x14ac:dyDescent="0.35">
      <c r="G146" s="8"/>
      <c r="I146" s="76"/>
      <c r="J146" s="76"/>
      <c r="K146" s="8"/>
      <c r="L146" s="128"/>
      <c r="M146" s="128"/>
      <c r="N146" s="8"/>
    </row>
    <row r="147" spans="7:14" x14ac:dyDescent="0.35">
      <c r="G147" s="8"/>
      <c r="I147" s="76"/>
      <c r="J147" s="76"/>
      <c r="K147" s="8"/>
      <c r="L147" s="128"/>
      <c r="M147" s="128"/>
      <c r="N147" s="8"/>
    </row>
    <row r="148" spans="7:14" x14ac:dyDescent="0.35">
      <c r="G148" s="8"/>
      <c r="I148" s="76"/>
      <c r="J148" s="76"/>
      <c r="K148" s="8"/>
      <c r="L148" s="128"/>
      <c r="M148" s="128"/>
      <c r="N148" s="8"/>
    </row>
    <row r="149" spans="7:14" x14ac:dyDescent="0.35">
      <c r="G149" s="8"/>
      <c r="I149" s="76"/>
      <c r="J149" s="76"/>
      <c r="K149" s="8"/>
      <c r="L149" s="128"/>
      <c r="M149" s="128"/>
      <c r="N149" s="8"/>
    </row>
    <row r="150" spans="7:14" x14ac:dyDescent="0.35">
      <c r="G150" s="8"/>
      <c r="I150" s="76"/>
      <c r="J150" s="76"/>
      <c r="K150" s="8"/>
      <c r="L150" s="128"/>
      <c r="M150" s="128"/>
      <c r="N150" s="8"/>
    </row>
    <row r="151" spans="7:14" x14ac:dyDescent="0.35">
      <c r="G151" s="8"/>
      <c r="I151" s="76"/>
      <c r="J151" s="76"/>
      <c r="K151" s="8"/>
      <c r="L151" s="128"/>
      <c r="M151" s="128"/>
      <c r="N151" s="8"/>
    </row>
    <row r="152" spans="7:14" x14ac:dyDescent="0.35">
      <c r="G152" s="8"/>
      <c r="I152" s="76"/>
      <c r="J152" s="76"/>
      <c r="K152" s="8"/>
      <c r="L152" s="128"/>
      <c r="M152" s="128"/>
      <c r="N152" s="8"/>
    </row>
    <row r="153" spans="7:14" x14ac:dyDescent="0.35">
      <c r="G153" s="8"/>
      <c r="I153" s="76"/>
      <c r="J153" s="76"/>
      <c r="K153" s="8"/>
      <c r="L153" s="128"/>
      <c r="M153" s="128"/>
      <c r="N153" s="8"/>
    </row>
    <row r="154" spans="7:14" x14ac:dyDescent="0.35">
      <c r="G154" s="8"/>
      <c r="I154" s="76"/>
      <c r="J154" s="76"/>
      <c r="K154" s="8"/>
      <c r="L154" s="128"/>
      <c r="M154" s="128"/>
      <c r="N154" s="8"/>
    </row>
    <row r="155" spans="7:14" x14ac:dyDescent="0.35">
      <c r="G155" s="8"/>
      <c r="I155" s="76"/>
      <c r="J155" s="76"/>
      <c r="K155" s="8"/>
      <c r="L155" s="128"/>
      <c r="M155" s="128"/>
      <c r="N155" s="8"/>
    </row>
    <row r="156" spans="7:14" x14ac:dyDescent="0.35">
      <c r="G156" s="8"/>
      <c r="I156" s="76"/>
      <c r="J156" s="76"/>
      <c r="K156" s="8"/>
      <c r="L156" s="128"/>
      <c r="M156" s="128"/>
      <c r="N156" s="8"/>
    </row>
    <row r="157" spans="7:14" x14ac:dyDescent="0.35">
      <c r="G157" s="8"/>
      <c r="I157" s="76"/>
      <c r="J157" s="76"/>
      <c r="K157" s="8"/>
      <c r="L157" s="128"/>
      <c r="M157" s="128"/>
      <c r="N157" s="8"/>
    </row>
    <row r="158" spans="7:14" x14ac:dyDescent="0.35">
      <c r="G158" s="8"/>
      <c r="I158" s="76"/>
      <c r="J158" s="76"/>
      <c r="K158" s="8"/>
      <c r="L158" s="128"/>
      <c r="M158" s="128"/>
      <c r="N158" s="8"/>
    </row>
    <row r="159" spans="7:14" x14ac:dyDescent="0.35">
      <c r="G159" s="8"/>
      <c r="I159" s="76"/>
      <c r="J159" s="76"/>
      <c r="K159" s="8"/>
      <c r="L159" s="128"/>
      <c r="M159" s="128"/>
      <c r="N159" s="8"/>
    </row>
    <row r="160" spans="7:14" x14ac:dyDescent="0.35">
      <c r="G160" s="8"/>
      <c r="I160" s="76"/>
      <c r="J160" s="76"/>
      <c r="K160" s="8"/>
      <c r="L160" s="128"/>
      <c r="M160" s="128"/>
      <c r="N160" s="8"/>
    </row>
    <row r="161" spans="7:14" x14ac:dyDescent="0.35">
      <c r="G161" s="8"/>
      <c r="I161" s="76"/>
      <c r="J161" s="76"/>
      <c r="K161" s="8"/>
      <c r="L161" s="128"/>
      <c r="M161" s="128"/>
      <c r="N161" s="8"/>
    </row>
    <row r="162" spans="7:14" x14ac:dyDescent="0.35">
      <c r="G162" s="8"/>
      <c r="I162" s="76"/>
      <c r="J162" s="76"/>
      <c r="K162" s="8"/>
      <c r="L162" s="128"/>
      <c r="M162" s="128"/>
      <c r="N162" s="8"/>
    </row>
    <row r="163" spans="7:14" x14ac:dyDescent="0.35">
      <c r="G163" s="8"/>
      <c r="I163" s="76"/>
      <c r="J163" s="76"/>
      <c r="K163" s="8"/>
      <c r="L163" s="128"/>
      <c r="M163" s="128"/>
      <c r="N163" s="8"/>
    </row>
    <row r="164" spans="7:14" x14ac:dyDescent="0.35">
      <c r="G164" s="8"/>
      <c r="I164" s="76"/>
      <c r="J164" s="76"/>
      <c r="K164" s="8"/>
      <c r="L164" s="128"/>
      <c r="M164" s="128"/>
      <c r="N164" s="8"/>
    </row>
    <row r="165" spans="7:14" x14ac:dyDescent="0.35">
      <c r="G165" s="8"/>
      <c r="I165" s="76"/>
      <c r="J165" s="76"/>
      <c r="K165" s="8"/>
      <c r="L165" s="128"/>
      <c r="M165" s="128"/>
      <c r="N165" s="8"/>
    </row>
    <row r="166" spans="7:14" x14ac:dyDescent="0.35">
      <c r="G166" s="8"/>
      <c r="I166" s="76"/>
      <c r="J166" s="76"/>
    </row>
    <row r="167" spans="7:14" x14ac:dyDescent="0.35">
      <c r="G167" s="8"/>
      <c r="I167" s="76"/>
      <c r="J167" s="76"/>
    </row>
    <row r="168" spans="7:14" x14ac:dyDescent="0.35">
      <c r="G168" s="8"/>
      <c r="I168" s="76"/>
      <c r="J168" s="76"/>
    </row>
    <row r="169" spans="7:14" x14ac:dyDescent="0.35">
      <c r="G169" s="8"/>
      <c r="I169" s="76"/>
      <c r="J169" s="76"/>
    </row>
    <row r="170" spans="7:14" x14ac:dyDescent="0.35">
      <c r="G170" s="8"/>
      <c r="I170" s="76"/>
      <c r="J170" s="76"/>
    </row>
    <row r="171" spans="7:14" x14ac:dyDescent="0.35">
      <c r="G171" s="8"/>
      <c r="I171" s="76"/>
      <c r="J171" s="76"/>
    </row>
    <row r="172" spans="7:14" x14ac:dyDescent="0.35">
      <c r="G172" s="8"/>
      <c r="I172" s="76"/>
      <c r="J172" s="76"/>
    </row>
  </sheetData>
  <mergeCells count="19">
    <mergeCell ref="C6:E6"/>
    <mergeCell ref="C7:J7"/>
    <mergeCell ref="C8:J8"/>
    <mergeCell ref="B41:J41"/>
    <mergeCell ref="B67:J67"/>
    <mergeCell ref="B17:J17"/>
    <mergeCell ref="C9:J9"/>
    <mergeCell ref="B106:J106"/>
    <mergeCell ref="B114:J114"/>
    <mergeCell ref="B99:J99"/>
    <mergeCell ref="B121:J121"/>
    <mergeCell ref="B120:J120"/>
    <mergeCell ref="B115:J115"/>
    <mergeCell ref="B93:J93"/>
    <mergeCell ref="B96:J96"/>
    <mergeCell ref="B16:J16"/>
    <mergeCell ref="B40:J40"/>
    <mergeCell ref="B105:J105"/>
    <mergeCell ref="B102:J102"/>
  </mergeCells>
  <conditionalFormatting sqref="N13:N15 N103:N104 N116:N117">
    <cfRule type="cellIs" dxfId="79" priority="6" operator="greaterThan">
      <formula>100</formula>
    </cfRule>
  </conditionalFormatting>
  <conditionalFormatting sqref="N18:N38">
    <cfRule type="cellIs" dxfId="78" priority="23" operator="greaterThan">
      <formula>100</formula>
    </cfRule>
  </conditionalFormatting>
  <conditionalFormatting sqref="N42:N65">
    <cfRule type="cellIs" dxfId="77" priority="5" operator="greaterThan">
      <formula>100</formula>
    </cfRule>
  </conditionalFormatting>
  <conditionalFormatting sqref="N68:N88">
    <cfRule type="cellIs" dxfId="76" priority="21" operator="greaterThan">
      <formula>100</formula>
    </cfRule>
  </conditionalFormatting>
  <conditionalFormatting sqref="N90">
    <cfRule type="cellIs" dxfId="75" priority="4" operator="greaterThan">
      <formula>100</formula>
    </cfRule>
  </conditionalFormatting>
  <conditionalFormatting sqref="N94:N95">
    <cfRule type="cellIs" dxfId="74" priority="14" operator="greaterThan">
      <formula>100</formula>
    </cfRule>
  </conditionalFormatting>
  <conditionalFormatting sqref="N100:N101">
    <cfRule type="cellIs" dxfId="73" priority="10" operator="greaterThan">
      <formula>100</formula>
    </cfRule>
  </conditionalFormatting>
  <conditionalFormatting sqref="N106:N112">
    <cfRule type="cellIs" dxfId="72" priority="12" operator="greaterThan">
      <formula>100</formula>
    </cfRule>
  </conditionalFormatting>
  <conditionalFormatting sqref="N122">
    <cfRule type="cellIs" dxfId="71" priority="3" operator="greaterThan">
      <formula>100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FAD7-2D3D-4EC8-8D76-5E48F515076C}">
  <dimension ref="A1:AF83"/>
  <sheetViews>
    <sheetView zoomScale="60" zoomScaleNormal="60" workbookViewId="0">
      <selection activeCell="C58" sqref="C58"/>
    </sheetView>
  </sheetViews>
  <sheetFormatPr defaultRowHeight="15.5" x14ac:dyDescent="0.35"/>
  <cols>
    <col min="1" max="1" width="3.9140625" customWidth="1"/>
    <col min="2" max="2" width="75.58203125" customWidth="1"/>
    <col min="3" max="3" width="19.08203125" customWidth="1"/>
    <col min="4" max="4" width="11" bestFit="1" customWidth="1"/>
    <col min="5" max="5" width="11.1640625" bestFit="1" customWidth="1"/>
    <col min="6" max="8" width="15.58203125" customWidth="1"/>
    <col min="9" max="9" width="15.58203125" style="7" customWidth="1"/>
    <col min="10" max="10" width="15.58203125" customWidth="1"/>
    <col min="11" max="11" width="4.1640625" customWidth="1"/>
    <col min="12" max="12" width="23.08203125" bestFit="1" customWidth="1"/>
    <col min="13" max="13" width="3.6640625" customWidth="1"/>
    <col min="14" max="14" width="9.6640625" bestFit="1" customWidth="1"/>
    <col min="15" max="32" width="8.6640625" style="165"/>
  </cols>
  <sheetData>
    <row r="1" spans="1:32" x14ac:dyDescent="0.35">
      <c r="A1" s="165"/>
      <c r="B1" s="165"/>
      <c r="C1" s="165"/>
      <c r="D1" s="165"/>
      <c r="E1" s="165"/>
      <c r="F1" s="165"/>
      <c r="G1" s="165"/>
      <c r="H1" s="165"/>
      <c r="I1" s="165"/>
      <c r="J1" s="165"/>
      <c r="K1" s="165"/>
      <c r="L1" s="165"/>
      <c r="M1" s="165"/>
      <c r="N1" s="165"/>
    </row>
    <row r="2" spans="1:32" ht="18.5" hidden="1" x14ac:dyDescent="0.35">
      <c r="B2" s="643" t="s">
        <v>558</v>
      </c>
      <c r="C2" s="644">
        <v>10</v>
      </c>
      <c r="D2" s="165"/>
      <c r="E2" s="767"/>
      <c r="F2" s="768"/>
      <c r="G2" s="723"/>
      <c r="H2" s="767"/>
      <c r="I2" s="768"/>
      <c r="J2" s="768"/>
      <c r="K2" s="165"/>
      <c r="L2" s="165"/>
      <c r="M2" s="165"/>
      <c r="N2" s="165"/>
      <c r="AD2"/>
      <c r="AE2"/>
      <c r="AF2"/>
    </row>
    <row r="3" spans="1:32" ht="25.25" customHeight="1" x14ac:dyDescent="0.5">
      <c r="A3" s="165"/>
      <c r="B3" s="685" t="s">
        <v>250</v>
      </c>
      <c r="C3" s="719"/>
      <c r="D3" s="165"/>
      <c r="E3" s="165"/>
      <c r="F3" s="165"/>
      <c r="G3" s="165"/>
      <c r="H3" s="165"/>
      <c r="I3" s="720"/>
      <c r="J3" s="165"/>
      <c r="K3" s="165"/>
      <c r="L3" s="165"/>
      <c r="M3" s="165"/>
      <c r="N3" s="165"/>
    </row>
    <row r="4" spans="1:32" ht="25.25" customHeight="1" x14ac:dyDescent="0.5">
      <c r="A4" s="165"/>
      <c r="B4" s="389" t="s">
        <v>559</v>
      </c>
      <c r="C4" s="719"/>
      <c r="D4" s="165"/>
      <c r="E4" s="165"/>
      <c r="F4" s="165"/>
      <c r="G4" s="165"/>
      <c r="H4" s="165"/>
      <c r="I4" s="720"/>
      <c r="J4" s="165"/>
      <c r="K4" s="165"/>
      <c r="L4" s="165"/>
      <c r="M4" s="165"/>
      <c r="N4" s="165"/>
    </row>
    <row r="5" spans="1:32" ht="21" x14ac:dyDescent="0.35">
      <c r="A5" s="165"/>
      <c r="B5" s="849" t="s">
        <v>560</v>
      </c>
      <c r="C5" s="769"/>
      <c r="D5" s="165"/>
      <c r="E5" s="767"/>
      <c r="F5" s="768"/>
      <c r="G5" s="723"/>
      <c r="H5" s="767"/>
      <c r="I5" s="768"/>
      <c r="J5" s="768"/>
      <c r="K5" s="165"/>
      <c r="L5" s="165"/>
      <c r="M5" s="165"/>
      <c r="N5" s="165"/>
      <c r="AD5"/>
      <c r="AE5"/>
      <c r="AF5"/>
    </row>
    <row r="6" spans="1:32" ht="25.25" customHeight="1" x14ac:dyDescent="0.5">
      <c r="A6" s="165"/>
      <c r="B6" s="686" t="str">
        <f>'EMSuite Purchase'!$B$3</f>
        <v>Monitoring Pricing Ver. 13</v>
      </c>
      <c r="C6" s="594"/>
      <c r="D6" s="594"/>
      <c r="E6" s="594"/>
      <c r="F6" s="358" t="s">
        <v>4</v>
      </c>
      <c r="G6" s="358" t="s">
        <v>5</v>
      </c>
      <c r="H6" s="358" t="s">
        <v>6</v>
      </c>
      <c r="I6" s="358" t="s">
        <v>7</v>
      </c>
      <c r="J6" s="358" t="s">
        <v>8</v>
      </c>
      <c r="K6" s="165"/>
      <c r="L6" s="165"/>
      <c r="M6" s="165"/>
      <c r="N6" s="165"/>
    </row>
    <row r="7" spans="1:32" ht="21" x14ac:dyDescent="0.5">
      <c r="A7" s="166"/>
      <c r="B7" s="843" t="str">
        <f>'EMSuite Purchase'!$B$4</f>
        <v>Effective from June 2026 to December 31st 2026</v>
      </c>
      <c r="C7" s="595"/>
      <c r="D7" s="595"/>
      <c r="E7" s="165"/>
      <c r="F7" s="696">
        <f>'Version Control'!$D$4</f>
        <v>7.43</v>
      </c>
      <c r="G7" s="696">
        <f>'Version Control'!$E$4</f>
        <v>8.6</v>
      </c>
      <c r="H7" s="696">
        <f>'Version Control'!$F$4</f>
        <v>6</v>
      </c>
      <c r="I7" s="696">
        <f>'Version Control'!$G$4</f>
        <v>7.7</v>
      </c>
      <c r="J7" s="696">
        <f>'Version Control'!$H$4</f>
        <v>5.5</v>
      </c>
      <c r="K7" s="165"/>
      <c r="L7" s="165"/>
      <c r="M7" s="165"/>
      <c r="N7" s="165"/>
    </row>
    <row r="8" spans="1:32" ht="42" x14ac:dyDescent="0.35">
      <c r="A8" s="167"/>
      <c r="B8" s="385" t="s">
        <v>12</v>
      </c>
      <c r="C8" s="386" t="s">
        <v>464</v>
      </c>
      <c r="D8" s="385" t="s">
        <v>14</v>
      </c>
      <c r="E8" s="386" t="s">
        <v>15</v>
      </c>
      <c r="F8" s="807" t="s">
        <v>357</v>
      </c>
      <c r="G8" s="385" t="s">
        <v>17</v>
      </c>
      <c r="H8" s="386" t="s">
        <v>18</v>
      </c>
      <c r="I8" s="387" t="s">
        <v>19</v>
      </c>
      <c r="J8" s="387" t="s">
        <v>20</v>
      </c>
      <c r="K8" s="167"/>
      <c r="L8" s="612" t="s">
        <v>3</v>
      </c>
      <c r="M8" s="165"/>
      <c r="N8" s="615" t="s">
        <v>358</v>
      </c>
    </row>
    <row r="9" spans="1:32" s="167" customFormat="1" x14ac:dyDescent="0.35">
      <c r="B9" s="803"/>
      <c r="C9" s="796"/>
      <c r="D9" s="209"/>
      <c r="E9" s="717"/>
      <c r="F9" s="770"/>
      <c r="G9" s="797"/>
      <c r="H9" s="804"/>
      <c r="I9" s="799"/>
      <c r="J9" s="800"/>
      <c r="N9" s="805"/>
      <c r="Q9" s="767"/>
      <c r="R9" s="767"/>
    </row>
    <row r="10" spans="1:32" s="8" customFormat="1" ht="18.5" x14ac:dyDescent="0.35">
      <c r="A10" s="772"/>
      <c r="B10" s="818" t="s">
        <v>561</v>
      </c>
      <c r="C10" s="773"/>
      <c r="D10" s="774"/>
      <c r="E10" s="775"/>
      <c r="F10" s="776"/>
      <c r="G10" s="777"/>
      <c r="H10" s="778"/>
      <c r="I10" s="779"/>
      <c r="J10" s="780"/>
      <c r="N10" s="632"/>
      <c r="Q10" s="62"/>
      <c r="R10" s="62"/>
    </row>
    <row r="11" spans="1:32" s="167" customFormat="1" x14ac:dyDescent="0.35">
      <c r="B11" s="803"/>
      <c r="C11" s="796"/>
      <c r="D11" s="209"/>
      <c r="E11" s="717"/>
      <c r="F11" s="770"/>
      <c r="G11" s="797"/>
      <c r="H11" s="804"/>
      <c r="I11" s="799"/>
      <c r="J11" s="800"/>
      <c r="N11" s="805"/>
      <c r="Q11" s="767"/>
      <c r="R11" s="767"/>
    </row>
    <row r="12" spans="1:32" ht="21" x14ac:dyDescent="0.35">
      <c r="A12" s="167"/>
      <c r="B12" s="969" t="s">
        <v>562</v>
      </c>
      <c r="C12" s="969"/>
      <c r="D12" s="969"/>
      <c r="E12" s="969"/>
      <c r="F12" s="969"/>
      <c r="G12" s="395"/>
      <c r="H12" s="396"/>
      <c r="I12" s="397"/>
      <c r="J12" s="398"/>
      <c r="K12" s="167"/>
      <c r="L12" s="618"/>
      <c r="M12" s="165"/>
      <c r="N12" s="210"/>
    </row>
    <row r="13" spans="1:32" s="8" customFormat="1" ht="34.25" customHeight="1" x14ac:dyDescent="0.35">
      <c r="A13" s="167"/>
      <c r="B13" s="994" t="s">
        <v>563</v>
      </c>
      <c r="C13" s="995"/>
      <c r="D13" s="995"/>
      <c r="E13" s="995"/>
      <c r="F13" s="995"/>
      <c r="G13" s="995"/>
      <c r="H13" s="995"/>
      <c r="I13" s="995"/>
      <c r="J13" s="996"/>
      <c r="K13" s="167"/>
      <c r="L13" s="618"/>
      <c r="M13" s="165"/>
      <c r="N13" s="210"/>
      <c r="O13" s="167"/>
      <c r="P13" s="167"/>
      <c r="Q13" s="167"/>
      <c r="R13" s="167"/>
      <c r="S13" s="167"/>
      <c r="T13" s="167"/>
      <c r="U13" s="167"/>
      <c r="V13" s="167"/>
      <c r="W13" s="167"/>
      <c r="X13" s="167"/>
      <c r="Y13" s="167"/>
      <c r="Z13" s="167"/>
      <c r="AA13" s="167"/>
      <c r="AB13" s="167"/>
      <c r="AC13" s="167"/>
      <c r="AD13" s="167"/>
      <c r="AE13" s="167"/>
      <c r="AF13" s="167"/>
    </row>
    <row r="14" spans="1:32" s="8" customFormat="1" ht="31" x14ac:dyDescent="0.35">
      <c r="A14" s="167"/>
      <c r="B14" s="821" t="s">
        <v>564</v>
      </c>
      <c r="C14" s="223" t="s">
        <v>565</v>
      </c>
      <c r="D14" s="608">
        <v>9000</v>
      </c>
      <c r="E14" s="225">
        <v>0.35</v>
      </c>
      <c r="F14" s="400">
        <f>ROUND(D14/$F$7,0)</f>
        <v>1211</v>
      </c>
      <c r="G14" s="215">
        <f>ROUND(D14/$G$7,0)</f>
        <v>1047</v>
      </c>
      <c r="H14" s="274">
        <f>ROUND(D14/$H$7,0)</f>
        <v>1500</v>
      </c>
      <c r="I14" s="276">
        <f>ROUND(D14/$I$7,0)</f>
        <v>1169</v>
      </c>
      <c r="J14" s="359">
        <f>ROUND(D14/$J$7,0)</f>
        <v>1636</v>
      </c>
      <c r="K14" s="167"/>
      <c r="L14" s="210"/>
      <c r="M14" s="165"/>
      <c r="N14" s="616">
        <f>LEN(B14)</f>
        <v>96</v>
      </c>
      <c r="O14" s="167"/>
      <c r="P14" s="167"/>
      <c r="Q14" s="167"/>
      <c r="R14" s="167"/>
      <c r="S14" s="167"/>
      <c r="T14" s="167"/>
      <c r="U14" s="167"/>
      <c r="V14" s="167"/>
      <c r="W14" s="167"/>
      <c r="X14" s="167"/>
      <c r="Y14" s="167"/>
      <c r="Z14" s="167"/>
      <c r="AA14" s="167"/>
      <c r="AB14" s="167"/>
      <c r="AC14" s="167"/>
      <c r="AD14" s="167"/>
      <c r="AE14" s="167"/>
      <c r="AF14" s="167"/>
    </row>
    <row r="15" spans="1:32" s="8" customFormat="1" ht="21" x14ac:dyDescent="0.35">
      <c r="A15" s="167"/>
      <c r="B15" s="997" t="s">
        <v>436</v>
      </c>
      <c r="C15" s="998"/>
      <c r="D15" s="998"/>
      <c r="E15" s="998"/>
      <c r="F15" s="998"/>
      <c r="G15" s="998"/>
      <c r="H15" s="998"/>
      <c r="I15" s="998"/>
      <c r="J15" s="999"/>
      <c r="K15" s="167"/>
      <c r="L15" s="617"/>
      <c r="M15" s="722"/>
      <c r="N15" s="210"/>
      <c r="O15" s="167"/>
      <c r="P15" s="167"/>
      <c r="Q15" s="167"/>
      <c r="R15" s="167"/>
      <c r="S15" s="167"/>
      <c r="T15" s="167"/>
      <c r="U15" s="167"/>
      <c r="V15" s="167"/>
      <c r="W15" s="167"/>
      <c r="X15" s="167"/>
      <c r="Y15" s="167"/>
      <c r="Z15" s="167"/>
      <c r="AA15" s="167"/>
      <c r="AB15" s="167"/>
      <c r="AC15" s="167"/>
      <c r="AD15" s="167"/>
      <c r="AE15" s="167"/>
      <c r="AF15" s="167"/>
    </row>
    <row r="16" spans="1:32" s="8" customFormat="1" ht="18.899999999999999" customHeight="1" x14ac:dyDescent="0.35">
      <c r="A16" s="167"/>
      <c r="B16" s="721"/>
      <c r="C16" s="721"/>
      <c r="D16" s="721"/>
      <c r="E16" s="721"/>
      <c r="F16" s="721"/>
      <c r="G16" s="721"/>
      <c r="H16" s="721"/>
      <c r="I16" s="167"/>
      <c r="J16" s="721"/>
      <c r="K16" s="167"/>
      <c r="L16" s="722"/>
      <c r="M16" s="722"/>
      <c r="N16" s="210"/>
      <c r="O16" s="167"/>
      <c r="P16" s="167"/>
      <c r="Q16" s="167"/>
      <c r="R16" s="167"/>
      <c r="S16" s="167"/>
      <c r="T16" s="167"/>
      <c r="U16" s="167"/>
      <c r="V16" s="167"/>
      <c r="W16" s="167"/>
      <c r="X16" s="167"/>
      <c r="Y16" s="167"/>
      <c r="Z16" s="167"/>
      <c r="AA16" s="167"/>
      <c r="AB16" s="167"/>
      <c r="AC16" s="167"/>
      <c r="AD16" s="167"/>
      <c r="AE16" s="167"/>
      <c r="AF16" s="167"/>
    </row>
    <row r="17" spans="1:32" s="8" customFormat="1" ht="18.5" x14ac:dyDescent="0.35">
      <c r="A17" s="772"/>
      <c r="B17" s="818" t="s">
        <v>566</v>
      </c>
      <c r="C17" s="773"/>
      <c r="D17" s="774"/>
      <c r="E17" s="775"/>
      <c r="F17" s="776"/>
      <c r="G17" s="777"/>
      <c r="H17" s="778"/>
      <c r="I17" s="779"/>
      <c r="J17" s="780"/>
      <c r="N17" s="632"/>
      <c r="Q17" s="62"/>
      <c r="R17" s="62"/>
    </row>
    <row r="18" spans="1:32" s="8" customFormat="1" ht="18.899999999999999" customHeight="1" x14ac:dyDescent="0.35">
      <c r="A18" s="167"/>
      <c r="B18" s="721"/>
      <c r="C18" s="721"/>
      <c r="D18" s="721"/>
      <c r="E18" s="721"/>
      <c r="F18" s="721"/>
      <c r="G18" s="721"/>
      <c r="H18" s="721"/>
      <c r="I18" s="167"/>
      <c r="J18" s="721"/>
      <c r="K18" s="167"/>
      <c r="L18" s="722"/>
      <c r="M18" s="722"/>
      <c r="N18" s="210"/>
      <c r="O18" s="167"/>
      <c r="P18" s="167"/>
      <c r="Q18" s="167"/>
      <c r="R18" s="167"/>
      <c r="S18" s="167"/>
      <c r="T18" s="167"/>
      <c r="U18" s="167"/>
      <c r="V18" s="167"/>
      <c r="W18" s="167"/>
      <c r="X18" s="167"/>
      <c r="Y18" s="167"/>
      <c r="Z18" s="167"/>
      <c r="AA18" s="167"/>
      <c r="AB18" s="167"/>
      <c r="AC18" s="167"/>
      <c r="AD18" s="167"/>
      <c r="AE18" s="167"/>
      <c r="AF18" s="167"/>
    </row>
    <row r="19" spans="1:32" s="8" customFormat="1" ht="21.65" customHeight="1" x14ac:dyDescent="0.35">
      <c r="A19" s="167"/>
      <c r="B19" s="981" t="s">
        <v>567</v>
      </c>
      <c r="C19" s="970"/>
      <c r="D19" s="970"/>
      <c r="E19" s="970"/>
      <c r="F19" s="970"/>
      <c r="G19" s="970"/>
      <c r="H19" s="970"/>
      <c r="I19" s="970"/>
      <c r="J19" s="971"/>
      <c r="K19" s="167"/>
      <c r="L19" s="210"/>
      <c r="M19" s="167"/>
      <c r="N19" s="210"/>
      <c r="O19" s="167"/>
      <c r="P19" s="167"/>
      <c r="Q19" s="167"/>
      <c r="R19" s="167"/>
      <c r="S19" s="167"/>
      <c r="T19" s="167"/>
      <c r="U19" s="167"/>
      <c r="V19" s="167"/>
      <c r="W19" s="167"/>
      <c r="X19" s="167"/>
      <c r="Y19" s="167"/>
      <c r="Z19" s="167"/>
      <c r="AA19" s="167"/>
      <c r="AB19" s="167"/>
      <c r="AC19" s="167"/>
      <c r="AD19" s="167"/>
      <c r="AE19" s="167"/>
      <c r="AF19" s="167"/>
    </row>
    <row r="20" spans="1:32" s="8" customFormat="1" ht="64.25" customHeight="1" x14ac:dyDescent="0.35">
      <c r="A20" s="167"/>
      <c r="B20" s="994" t="s">
        <v>568</v>
      </c>
      <c r="C20" s="995"/>
      <c r="D20" s="995"/>
      <c r="E20" s="995"/>
      <c r="F20" s="995"/>
      <c r="G20" s="995"/>
      <c r="H20" s="995"/>
      <c r="I20" s="995"/>
      <c r="J20" s="996"/>
      <c r="K20" s="167"/>
      <c r="L20" s="210"/>
      <c r="M20" s="167"/>
      <c r="N20" s="210"/>
      <c r="O20" s="167"/>
      <c r="P20" s="167"/>
      <c r="Q20" s="167"/>
      <c r="R20" s="167"/>
      <c r="S20" s="167"/>
      <c r="T20" s="167"/>
      <c r="U20" s="167"/>
      <c r="V20" s="167"/>
      <c r="W20" s="167"/>
      <c r="X20" s="167"/>
      <c r="Y20" s="167"/>
      <c r="Z20" s="167"/>
      <c r="AA20" s="167"/>
      <c r="AB20" s="167"/>
      <c r="AC20" s="167"/>
      <c r="AD20" s="167"/>
      <c r="AE20" s="167"/>
      <c r="AF20" s="167"/>
    </row>
    <row r="21" spans="1:32" s="8" customFormat="1" x14ac:dyDescent="0.35">
      <c r="A21" s="167"/>
      <c r="B21" s="821" t="s">
        <v>569</v>
      </c>
      <c r="C21" s="223" t="s">
        <v>570</v>
      </c>
      <c r="D21" s="363">
        <f>ROUND(('EMSuite Purchase'!D11+'EMSuite Purchase'!D61+'EMSuite SaaS'!D68)/$C$2,0)</f>
        <v>3732</v>
      </c>
      <c r="E21" s="225">
        <v>0.35</v>
      </c>
      <c r="F21" s="400">
        <f>ROUND(D21/$F$7,0)</f>
        <v>502</v>
      </c>
      <c r="G21" s="215">
        <f>ROUND(D21/$G$7,0)</f>
        <v>434</v>
      </c>
      <c r="H21" s="274">
        <f>ROUND(D21/$H$7,0)</f>
        <v>622</v>
      </c>
      <c r="I21" s="276">
        <f>ROUND(D21/$I$7,0)</f>
        <v>485</v>
      </c>
      <c r="J21" s="359">
        <f>ROUND(D21/$J$7,0)</f>
        <v>679</v>
      </c>
      <c r="K21" s="167"/>
      <c r="L21" s="210"/>
      <c r="M21" s="167"/>
      <c r="N21" s="616">
        <f>LEN(B21)</f>
        <v>69</v>
      </c>
      <c r="O21" s="167"/>
      <c r="P21" s="167"/>
      <c r="Q21" s="724"/>
      <c r="R21" s="724"/>
      <c r="S21" s="167"/>
      <c r="T21" s="167"/>
      <c r="U21" s="167"/>
      <c r="V21" s="167"/>
      <c r="W21" s="167"/>
      <c r="X21" s="167"/>
      <c r="Y21" s="167"/>
      <c r="Z21" s="167"/>
      <c r="AA21" s="167"/>
      <c r="AB21" s="167"/>
      <c r="AC21" s="167"/>
      <c r="AD21" s="167"/>
      <c r="AE21" s="167"/>
      <c r="AF21" s="167"/>
    </row>
    <row r="22" spans="1:32" s="8" customFormat="1" x14ac:dyDescent="0.35">
      <c r="A22" s="167"/>
      <c r="B22" s="821" t="s">
        <v>571</v>
      </c>
      <c r="C22" s="223" t="s">
        <v>572</v>
      </c>
      <c r="D22" s="363">
        <f>ROUND(('EMSuite Purchase'!D12+'EMSuite Purchase'!D62+'EMSuite SaaS'!D69)/$C$2,0)</f>
        <v>4996</v>
      </c>
      <c r="E22" s="225">
        <v>0.35</v>
      </c>
      <c r="F22" s="400">
        <f t="shared" ref="F22:F31" si="0">ROUND(D22/$F$7,0)</f>
        <v>672</v>
      </c>
      <c r="G22" s="215">
        <f t="shared" ref="G22:G31" si="1">ROUND(D22/$G$7,0)</f>
        <v>581</v>
      </c>
      <c r="H22" s="274">
        <f t="shared" ref="H22:H31" si="2">ROUND(D22/$H$7,0)</f>
        <v>833</v>
      </c>
      <c r="I22" s="276">
        <f t="shared" ref="I22:I31" si="3">ROUND(D22/$I$7,0)</f>
        <v>649</v>
      </c>
      <c r="J22" s="359">
        <f t="shared" ref="J22:J31" si="4">ROUND(D22/$J$7,0)</f>
        <v>908</v>
      </c>
      <c r="K22" s="167"/>
      <c r="L22" s="210"/>
      <c r="M22" s="167"/>
      <c r="N22" s="616">
        <f t="shared" ref="N22:N31" si="5">LEN(B22)</f>
        <v>69</v>
      </c>
      <c r="O22" s="725"/>
      <c r="P22" s="725"/>
      <c r="Q22" s="726"/>
      <c r="R22" s="724"/>
      <c r="S22" s="167"/>
      <c r="T22" s="167"/>
      <c r="U22" s="167"/>
      <c r="V22" s="167"/>
      <c r="W22" s="167"/>
      <c r="X22" s="167"/>
      <c r="Y22" s="167"/>
      <c r="Z22" s="167"/>
      <c r="AA22" s="167"/>
      <c r="AB22" s="167"/>
      <c r="AC22" s="167"/>
      <c r="AD22" s="167"/>
      <c r="AE22" s="167"/>
      <c r="AF22" s="167"/>
    </row>
    <row r="23" spans="1:32" s="8" customFormat="1" x14ac:dyDescent="0.35">
      <c r="A23" s="167"/>
      <c r="B23" s="821" t="s">
        <v>573</v>
      </c>
      <c r="C23" s="223" t="s">
        <v>574</v>
      </c>
      <c r="D23" s="363">
        <f>ROUND(('EMSuite Purchase'!D13+'EMSuite Purchase'!D63+'EMSuite SaaS'!D70)/$C$2,0)</f>
        <v>6416</v>
      </c>
      <c r="E23" s="225">
        <v>0.35</v>
      </c>
      <c r="F23" s="400">
        <f t="shared" si="0"/>
        <v>864</v>
      </c>
      <c r="G23" s="215">
        <f t="shared" si="1"/>
        <v>746</v>
      </c>
      <c r="H23" s="274">
        <f t="shared" si="2"/>
        <v>1069</v>
      </c>
      <c r="I23" s="276">
        <f t="shared" si="3"/>
        <v>833</v>
      </c>
      <c r="J23" s="359">
        <f t="shared" si="4"/>
        <v>1167</v>
      </c>
      <c r="K23" s="167"/>
      <c r="L23" s="210"/>
      <c r="M23" s="167"/>
      <c r="N23" s="616">
        <f t="shared" si="5"/>
        <v>68</v>
      </c>
      <c r="O23" s="725"/>
      <c r="P23" s="725"/>
      <c r="Q23" s="726"/>
      <c r="R23" s="724"/>
      <c r="S23" s="167"/>
      <c r="T23" s="167"/>
      <c r="U23" s="167"/>
      <c r="V23" s="167"/>
      <c r="W23" s="167"/>
      <c r="X23" s="167"/>
      <c r="Y23" s="167"/>
      <c r="Z23" s="167"/>
      <c r="AA23" s="167"/>
      <c r="AB23" s="167"/>
      <c r="AC23" s="167"/>
      <c r="AD23" s="167"/>
      <c r="AE23" s="167"/>
      <c r="AF23" s="167"/>
    </row>
    <row r="24" spans="1:32" s="8" customFormat="1" x14ac:dyDescent="0.35">
      <c r="A24" s="167"/>
      <c r="B24" s="821" t="s">
        <v>575</v>
      </c>
      <c r="C24" s="223" t="s">
        <v>576</v>
      </c>
      <c r="D24" s="363">
        <f>ROUND(('EMSuite Purchase'!D14+'EMSuite Purchase'!D64+'EMSuite SaaS'!D71)/$C$2,0)</f>
        <v>9097</v>
      </c>
      <c r="E24" s="225">
        <v>0.35</v>
      </c>
      <c r="F24" s="400">
        <f t="shared" si="0"/>
        <v>1224</v>
      </c>
      <c r="G24" s="215">
        <f t="shared" si="1"/>
        <v>1058</v>
      </c>
      <c r="H24" s="274">
        <f t="shared" si="2"/>
        <v>1516</v>
      </c>
      <c r="I24" s="276">
        <f t="shared" si="3"/>
        <v>1181</v>
      </c>
      <c r="J24" s="359">
        <f t="shared" si="4"/>
        <v>1654</v>
      </c>
      <c r="K24" s="167"/>
      <c r="L24" s="210"/>
      <c r="M24" s="167"/>
      <c r="N24" s="616">
        <f t="shared" si="5"/>
        <v>69</v>
      </c>
      <c r="O24" s="725"/>
      <c r="P24" s="725"/>
      <c r="Q24" s="726"/>
      <c r="R24" s="724"/>
      <c r="S24" s="167"/>
      <c r="T24" s="167"/>
      <c r="U24" s="167"/>
      <c r="V24" s="167"/>
      <c r="W24" s="167"/>
      <c r="X24" s="167"/>
      <c r="Y24" s="167"/>
      <c r="Z24" s="167"/>
      <c r="AA24" s="167"/>
      <c r="AB24" s="167"/>
      <c r="AC24" s="167"/>
      <c r="AD24" s="167"/>
      <c r="AE24" s="167"/>
      <c r="AF24" s="167"/>
    </row>
    <row r="25" spans="1:32" s="8" customFormat="1" x14ac:dyDescent="0.35">
      <c r="A25" s="167"/>
      <c r="B25" s="821" t="s">
        <v>577</v>
      </c>
      <c r="C25" s="223" t="s">
        <v>578</v>
      </c>
      <c r="D25" s="363">
        <f>ROUND(('EMSuite Purchase'!D15+'EMSuite Purchase'!D65+'EMSuite SaaS'!D72)/$C$2,0)</f>
        <v>10255</v>
      </c>
      <c r="E25" s="225">
        <v>0.35</v>
      </c>
      <c r="F25" s="400">
        <f t="shared" si="0"/>
        <v>1380</v>
      </c>
      <c r="G25" s="215">
        <f t="shared" si="1"/>
        <v>1192</v>
      </c>
      <c r="H25" s="274">
        <f t="shared" si="2"/>
        <v>1709</v>
      </c>
      <c r="I25" s="276">
        <f t="shared" si="3"/>
        <v>1332</v>
      </c>
      <c r="J25" s="359">
        <f t="shared" si="4"/>
        <v>1865</v>
      </c>
      <c r="K25" s="167"/>
      <c r="L25" s="210"/>
      <c r="M25" s="167"/>
      <c r="N25" s="616">
        <f t="shared" si="5"/>
        <v>70</v>
      </c>
      <c r="O25" s="725"/>
      <c r="P25" s="725"/>
      <c r="Q25" s="726"/>
      <c r="R25" s="724"/>
      <c r="S25" s="167"/>
      <c r="T25" s="167"/>
      <c r="U25" s="167"/>
      <c r="V25" s="167"/>
      <c r="W25" s="167"/>
      <c r="X25" s="167"/>
      <c r="Y25" s="167"/>
      <c r="Z25" s="167"/>
      <c r="AA25" s="167"/>
      <c r="AB25" s="167"/>
      <c r="AC25" s="167"/>
      <c r="AD25" s="167"/>
      <c r="AE25" s="167"/>
      <c r="AF25" s="167"/>
    </row>
    <row r="26" spans="1:32" s="8" customFormat="1" x14ac:dyDescent="0.35">
      <c r="A26" s="167"/>
      <c r="B26" s="821" t="s">
        <v>579</v>
      </c>
      <c r="C26" s="223" t="s">
        <v>580</v>
      </c>
      <c r="D26" s="363">
        <f>ROUND(('EMSuite Purchase'!D16+'EMSuite Purchase'!D66+'EMSuite SaaS'!D73)/$C$2,0)</f>
        <v>12046</v>
      </c>
      <c r="E26" s="225">
        <v>0.35</v>
      </c>
      <c r="F26" s="400">
        <f t="shared" si="0"/>
        <v>1621</v>
      </c>
      <c r="G26" s="215">
        <f t="shared" si="1"/>
        <v>1401</v>
      </c>
      <c r="H26" s="274">
        <f t="shared" si="2"/>
        <v>2008</v>
      </c>
      <c r="I26" s="276">
        <f t="shared" si="3"/>
        <v>1564</v>
      </c>
      <c r="J26" s="359">
        <f t="shared" si="4"/>
        <v>2190</v>
      </c>
      <c r="K26" s="167"/>
      <c r="L26" s="210"/>
      <c r="M26" s="167"/>
      <c r="N26" s="616">
        <f t="shared" si="5"/>
        <v>70</v>
      </c>
      <c r="O26" s="725"/>
      <c r="P26" s="725"/>
      <c r="Q26" s="726"/>
      <c r="R26" s="724"/>
      <c r="S26" s="167"/>
      <c r="T26" s="167"/>
      <c r="U26" s="167"/>
      <c r="V26" s="167"/>
      <c r="W26" s="167"/>
      <c r="X26" s="167"/>
      <c r="Y26" s="167"/>
      <c r="Z26" s="167"/>
      <c r="AA26" s="167"/>
      <c r="AB26" s="167"/>
      <c r="AC26" s="167"/>
      <c r="AD26" s="167"/>
      <c r="AE26" s="167"/>
      <c r="AF26" s="167"/>
    </row>
    <row r="27" spans="1:32" s="8" customFormat="1" x14ac:dyDescent="0.35">
      <c r="A27" s="167"/>
      <c r="B27" s="821" t="s">
        <v>581</v>
      </c>
      <c r="C27" s="223" t="s">
        <v>582</v>
      </c>
      <c r="D27" s="363">
        <f>ROUND(('EMSuite Purchase'!D17+'EMSuite Purchase'!D67+'EMSuite SaaS'!D74)/$C$2,0)</f>
        <v>13570</v>
      </c>
      <c r="E27" s="225">
        <v>0.35</v>
      </c>
      <c r="F27" s="400">
        <f t="shared" si="0"/>
        <v>1826</v>
      </c>
      <c r="G27" s="215">
        <f t="shared" si="1"/>
        <v>1578</v>
      </c>
      <c r="H27" s="274">
        <f t="shared" si="2"/>
        <v>2262</v>
      </c>
      <c r="I27" s="276">
        <f t="shared" si="3"/>
        <v>1762</v>
      </c>
      <c r="J27" s="359">
        <f t="shared" si="4"/>
        <v>2467</v>
      </c>
      <c r="K27" s="167"/>
      <c r="L27" s="210"/>
      <c r="M27" s="167"/>
      <c r="N27" s="616">
        <f t="shared" si="5"/>
        <v>70</v>
      </c>
      <c r="O27" s="725"/>
      <c r="P27" s="725"/>
      <c r="Q27" s="726"/>
      <c r="R27" s="724"/>
      <c r="S27" s="167"/>
      <c r="T27" s="167"/>
      <c r="U27" s="167"/>
      <c r="V27" s="167"/>
      <c r="W27" s="167"/>
      <c r="X27" s="167"/>
      <c r="Y27" s="167"/>
      <c r="Z27" s="167"/>
      <c r="AA27" s="167"/>
      <c r="AB27" s="167"/>
      <c r="AC27" s="167"/>
      <c r="AD27" s="167"/>
      <c r="AE27" s="167"/>
      <c r="AF27" s="167"/>
    </row>
    <row r="28" spans="1:32" s="8" customFormat="1" x14ac:dyDescent="0.35">
      <c r="A28" s="167"/>
      <c r="B28" s="821" t="s">
        <v>583</v>
      </c>
      <c r="C28" s="223" t="s">
        <v>584</v>
      </c>
      <c r="D28" s="363">
        <f>ROUND(('EMSuite Purchase'!D18+'EMSuite Purchase'!D68+'EMSuite SaaS'!D75)/$C$2,0)</f>
        <v>14771</v>
      </c>
      <c r="E28" s="225">
        <v>0.35</v>
      </c>
      <c r="F28" s="400">
        <f t="shared" si="0"/>
        <v>1988</v>
      </c>
      <c r="G28" s="215">
        <f t="shared" si="1"/>
        <v>1718</v>
      </c>
      <c r="H28" s="274">
        <f t="shared" si="2"/>
        <v>2462</v>
      </c>
      <c r="I28" s="276">
        <f t="shared" si="3"/>
        <v>1918</v>
      </c>
      <c r="J28" s="359">
        <f t="shared" si="4"/>
        <v>2686</v>
      </c>
      <c r="K28" s="167"/>
      <c r="L28" s="210"/>
      <c r="M28" s="167"/>
      <c r="N28" s="616">
        <f t="shared" si="5"/>
        <v>70</v>
      </c>
      <c r="O28" s="725"/>
      <c r="P28" s="725"/>
      <c r="Q28" s="726"/>
      <c r="R28" s="724"/>
      <c r="S28" s="167"/>
      <c r="T28" s="167"/>
      <c r="U28" s="167"/>
      <c r="V28" s="167"/>
      <c r="W28" s="167"/>
      <c r="X28" s="167"/>
      <c r="Y28" s="167"/>
      <c r="Z28" s="167"/>
      <c r="AA28" s="167"/>
      <c r="AB28" s="167"/>
      <c r="AC28" s="167"/>
      <c r="AD28" s="167"/>
      <c r="AE28" s="167"/>
      <c r="AF28" s="167"/>
    </row>
    <row r="29" spans="1:32" s="8" customFormat="1" x14ac:dyDescent="0.35">
      <c r="A29" s="167"/>
      <c r="B29" s="821" t="s">
        <v>585</v>
      </c>
      <c r="C29" s="223" t="s">
        <v>586</v>
      </c>
      <c r="D29" s="363">
        <f>ROUND(('EMSuite Purchase'!D19+'EMSuite Purchase'!D69+'EMSuite SaaS'!D76)/$C$2,0)</f>
        <v>19146</v>
      </c>
      <c r="E29" s="225">
        <v>0.35</v>
      </c>
      <c r="F29" s="400">
        <f t="shared" si="0"/>
        <v>2577</v>
      </c>
      <c r="G29" s="215">
        <f t="shared" si="1"/>
        <v>2226</v>
      </c>
      <c r="H29" s="274">
        <f t="shared" si="2"/>
        <v>3191</v>
      </c>
      <c r="I29" s="276">
        <f t="shared" si="3"/>
        <v>2486</v>
      </c>
      <c r="J29" s="359">
        <f t="shared" si="4"/>
        <v>3481</v>
      </c>
      <c r="K29" s="167"/>
      <c r="L29" s="210"/>
      <c r="M29" s="167"/>
      <c r="N29" s="616">
        <f t="shared" si="5"/>
        <v>70</v>
      </c>
      <c r="O29" s="725"/>
      <c r="P29" s="725"/>
      <c r="Q29" s="726"/>
      <c r="R29" s="724"/>
      <c r="S29" s="167"/>
      <c r="T29" s="167"/>
      <c r="U29" s="167"/>
      <c r="V29" s="167"/>
      <c r="W29" s="167"/>
      <c r="X29" s="167"/>
      <c r="Y29" s="167"/>
      <c r="Z29" s="167"/>
      <c r="AA29" s="167"/>
      <c r="AB29" s="167"/>
      <c r="AC29" s="167"/>
      <c r="AD29" s="167"/>
      <c r="AE29" s="167"/>
      <c r="AF29" s="167"/>
    </row>
    <row r="30" spans="1:32" s="8" customFormat="1" x14ac:dyDescent="0.35">
      <c r="A30" s="167"/>
      <c r="B30" s="821" t="s">
        <v>587</v>
      </c>
      <c r="C30" s="223" t="s">
        <v>588</v>
      </c>
      <c r="D30" s="363">
        <f>ROUND(('EMSuite Purchase'!D20+'EMSuite Purchase'!D70+'EMSuite SaaS'!D77)/$C$2,0)</f>
        <v>20345</v>
      </c>
      <c r="E30" s="225">
        <v>0.35</v>
      </c>
      <c r="F30" s="400">
        <f t="shared" si="0"/>
        <v>2738</v>
      </c>
      <c r="G30" s="215">
        <f t="shared" si="1"/>
        <v>2366</v>
      </c>
      <c r="H30" s="274">
        <f t="shared" si="2"/>
        <v>3391</v>
      </c>
      <c r="I30" s="276">
        <f t="shared" si="3"/>
        <v>2642</v>
      </c>
      <c r="J30" s="359">
        <f t="shared" si="4"/>
        <v>3699</v>
      </c>
      <c r="K30" s="167"/>
      <c r="L30" s="210"/>
      <c r="M30" s="167"/>
      <c r="N30" s="616">
        <f t="shared" si="5"/>
        <v>70</v>
      </c>
      <c r="O30" s="725"/>
      <c r="P30" s="725"/>
      <c r="Q30" s="726"/>
      <c r="R30" s="724"/>
      <c r="S30" s="167"/>
      <c r="T30" s="167"/>
      <c r="U30" s="167"/>
      <c r="V30" s="167"/>
      <c r="W30" s="167"/>
      <c r="X30" s="167"/>
      <c r="Y30" s="167"/>
      <c r="Z30" s="167"/>
      <c r="AA30" s="167"/>
      <c r="AB30" s="167"/>
      <c r="AC30" s="167"/>
      <c r="AD30" s="167"/>
      <c r="AE30" s="167"/>
      <c r="AF30" s="167"/>
    </row>
    <row r="31" spans="1:32" s="8" customFormat="1" x14ac:dyDescent="0.35">
      <c r="A31" s="167"/>
      <c r="B31" s="821" t="s">
        <v>589</v>
      </c>
      <c r="C31" s="223" t="s">
        <v>590</v>
      </c>
      <c r="D31" s="363">
        <f>ROUND(('EMSuite Purchase'!D21+'EMSuite Purchase'!D71+'EMSuite SaaS'!D78)/$C$2,0)</f>
        <v>21324</v>
      </c>
      <c r="E31" s="225">
        <v>0.35</v>
      </c>
      <c r="F31" s="400">
        <f t="shared" si="0"/>
        <v>2870</v>
      </c>
      <c r="G31" s="215">
        <f t="shared" si="1"/>
        <v>2480</v>
      </c>
      <c r="H31" s="274">
        <f t="shared" si="2"/>
        <v>3554</v>
      </c>
      <c r="I31" s="276">
        <f t="shared" si="3"/>
        <v>2769</v>
      </c>
      <c r="J31" s="359">
        <f t="shared" si="4"/>
        <v>3877</v>
      </c>
      <c r="K31" s="167"/>
      <c r="L31" s="210"/>
      <c r="M31" s="167"/>
      <c r="N31" s="616">
        <f t="shared" si="5"/>
        <v>70</v>
      </c>
      <c r="O31" s="725"/>
      <c r="P31" s="725"/>
      <c r="Q31" s="726"/>
      <c r="R31" s="724"/>
      <c r="S31" s="167"/>
      <c r="T31" s="167"/>
      <c r="U31" s="167"/>
      <c r="V31" s="167"/>
      <c r="W31" s="167"/>
      <c r="X31" s="167"/>
      <c r="Y31" s="167"/>
      <c r="Z31" s="167"/>
      <c r="AA31" s="167"/>
      <c r="AB31" s="167"/>
      <c r="AC31" s="167"/>
      <c r="AD31" s="167"/>
      <c r="AE31" s="167"/>
      <c r="AF31" s="167"/>
    </row>
    <row r="32" spans="1:32" x14ac:dyDescent="0.35">
      <c r="A32" s="167"/>
      <c r="B32" s="167"/>
      <c r="C32" s="167"/>
      <c r="D32" s="167"/>
      <c r="E32" s="167"/>
      <c r="F32" s="167"/>
      <c r="G32" s="167"/>
      <c r="H32" s="167"/>
      <c r="I32" s="167"/>
      <c r="J32" s="167"/>
      <c r="K32" s="167"/>
      <c r="L32" s="167"/>
      <c r="M32" s="167"/>
      <c r="N32" s="210"/>
    </row>
    <row r="33" spans="1:32" s="8" customFormat="1" ht="21" x14ac:dyDescent="0.35">
      <c r="B33" s="969" t="s">
        <v>591</v>
      </c>
      <c r="C33" s="938"/>
      <c r="D33" s="938"/>
      <c r="E33" s="938"/>
      <c r="F33" s="938"/>
      <c r="G33" s="938"/>
      <c r="H33" s="938"/>
      <c r="I33" s="938"/>
      <c r="J33" s="939"/>
      <c r="K33" s="167"/>
      <c r="L33" s="210"/>
      <c r="M33" s="167"/>
      <c r="N33" s="210"/>
      <c r="O33" s="167"/>
      <c r="P33" s="167"/>
      <c r="Q33" s="167"/>
      <c r="R33" s="167"/>
      <c r="S33" s="167"/>
      <c r="T33" s="167"/>
      <c r="U33" s="167"/>
      <c r="V33" s="167"/>
      <c r="W33" s="167"/>
      <c r="X33" s="167"/>
      <c r="Y33" s="167"/>
      <c r="Z33" s="167"/>
      <c r="AA33" s="167"/>
      <c r="AB33" s="167"/>
      <c r="AC33" s="167"/>
      <c r="AD33" s="167"/>
      <c r="AE33" s="167"/>
      <c r="AF33" s="167"/>
    </row>
    <row r="34" spans="1:32" s="8" customFormat="1" ht="95.25" customHeight="1" x14ac:dyDescent="0.35">
      <c r="A34" s="167"/>
      <c r="B34" s="937" t="s">
        <v>592</v>
      </c>
      <c r="C34" s="970"/>
      <c r="D34" s="970"/>
      <c r="E34" s="970"/>
      <c r="F34" s="970"/>
      <c r="G34" s="970"/>
      <c r="H34" s="970"/>
      <c r="I34" s="970"/>
      <c r="J34" s="971"/>
      <c r="K34" s="167"/>
      <c r="L34" s="210"/>
      <c r="M34" s="167"/>
      <c r="N34" s="210"/>
      <c r="O34" s="167"/>
      <c r="P34" s="167"/>
      <c r="Q34" s="167"/>
      <c r="R34" s="167"/>
      <c r="S34" s="167"/>
      <c r="T34" s="167"/>
      <c r="U34" s="167"/>
      <c r="V34" s="167"/>
      <c r="W34" s="167"/>
      <c r="X34" s="167"/>
      <c r="Y34" s="167"/>
      <c r="Z34" s="167"/>
      <c r="AA34" s="167"/>
      <c r="AB34" s="167"/>
      <c r="AC34" s="167"/>
      <c r="AD34" s="167"/>
      <c r="AE34" s="167"/>
      <c r="AF34" s="167"/>
    </row>
    <row r="35" spans="1:32" s="8" customFormat="1" x14ac:dyDescent="0.35">
      <c r="B35" s="285" t="s">
        <v>593</v>
      </c>
      <c r="C35" s="223" t="s">
        <v>594</v>
      </c>
      <c r="D35" s="363">
        <f>D25</f>
        <v>10255</v>
      </c>
      <c r="E35" s="225">
        <v>0.35</v>
      </c>
      <c r="F35" s="400">
        <f>ROUND(D35/$F$7,0)</f>
        <v>1380</v>
      </c>
      <c r="G35" s="215">
        <f>ROUND(D35/$G$7,0)</f>
        <v>1192</v>
      </c>
      <c r="H35" s="274">
        <f>ROUND(D35/$H$7,0)</f>
        <v>1709</v>
      </c>
      <c r="I35" s="276">
        <f>ROUND(D35/$I$7,0)</f>
        <v>1332</v>
      </c>
      <c r="J35" s="359">
        <f>ROUND(D35/$J$7,0)</f>
        <v>1865</v>
      </c>
      <c r="K35" s="167"/>
      <c r="L35" s="210"/>
      <c r="M35" s="167"/>
      <c r="N35" s="616">
        <f>LEN(B35)</f>
        <v>48</v>
      </c>
      <c r="O35" s="167"/>
      <c r="P35" s="167"/>
      <c r="Q35" s="167"/>
      <c r="R35" s="167"/>
      <c r="S35" s="167"/>
      <c r="T35" s="167"/>
      <c r="U35" s="167"/>
      <c r="V35" s="167"/>
      <c r="W35" s="167"/>
      <c r="X35" s="167"/>
      <c r="Y35" s="167"/>
      <c r="Z35" s="167"/>
      <c r="AA35" s="167"/>
      <c r="AB35" s="167"/>
      <c r="AC35" s="167"/>
      <c r="AD35" s="167"/>
      <c r="AE35" s="167"/>
      <c r="AF35" s="167"/>
    </row>
    <row r="36" spans="1:32" x14ac:dyDescent="0.35">
      <c r="A36" s="167"/>
      <c r="B36" s="167"/>
      <c r="C36" s="167"/>
      <c r="D36" s="167"/>
      <c r="E36" s="167"/>
      <c r="F36" s="167"/>
      <c r="G36" s="167"/>
      <c r="H36" s="167"/>
      <c r="I36" s="167"/>
      <c r="J36" s="167"/>
      <c r="K36" s="167"/>
      <c r="L36" s="167"/>
      <c r="M36" s="167"/>
      <c r="N36" s="210"/>
    </row>
    <row r="37" spans="1:32" s="8" customFormat="1" ht="18.5" x14ac:dyDescent="0.35">
      <c r="A37" s="772"/>
      <c r="B37" s="818" t="s">
        <v>538</v>
      </c>
      <c r="C37" s="773"/>
      <c r="D37" s="774"/>
      <c r="E37" s="775"/>
      <c r="F37" s="776"/>
      <c r="G37" s="777"/>
      <c r="H37" s="778"/>
      <c r="I37" s="779"/>
      <c r="J37" s="780"/>
      <c r="N37" s="632"/>
      <c r="Q37" s="62"/>
      <c r="R37" s="62"/>
    </row>
    <row r="38" spans="1:32" x14ac:dyDescent="0.35">
      <c r="A38" s="167"/>
      <c r="B38" s="167"/>
      <c r="C38" s="167"/>
      <c r="D38" s="167"/>
      <c r="E38" s="167"/>
      <c r="F38" s="167"/>
      <c r="G38" s="167"/>
      <c r="H38" s="167"/>
      <c r="I38" s="167"/>
      <c r="J38" s="167"/>
      <c r="K38" s="167"/>
      <c r="L38" s="167"/>
      <c r="M38" s="167"/>
      <c r="N38" s="210"/>
    </row>
    <row r="39" spans="1:32" s="8" customFormat="1" ht="21" x14ac:dyDescent="0.35">
      <c r="A39" s="167"/>
      <c r="B39" s="969" t="s">
        <v>438</v>
      </c>
      <c r="C39" s="938"/>
      <c r="D39" s="938"/>
      <c r="E39" s="938"/>
      <c r="F39" s="938"/>
      <c r="G39" s="938"/>
      <c r="H39" s="938"/>
      <c r="I39" s="938"/>
      <c r="J39" s="939"/>
      <c r="K39" s="167"/>
      <c r="L39" s="210"/>
      <c r="M39" s="167"/>
      <c r="N39" s="210"/>
      <c r="O39" s="167"/>
      <c r="P39" s="167"/>
      <c r="Q39" s="167"/>
      <c r="R39" s="167"/>
      <c r="S39" s="167"/>
      <c r="T39" s="167"/>
      <c r="U39" s="167"/>
      <c r="V39" s="167"/>
      <c r="W39" s="167"/>
      <c r="X39" s="167"/>
      <c r="Y39" s="167"/>
      <c r="Z39" s="167"/>
      <c r="AA39" s="167"/>
      <c r="AB39" s="167"/>
      <c r="AC39" s="167"/>
      <c r="AD39" s="167"/>
      <c r="AE39" s="167"/>
      <c r="AF39" s="167"/>
    </row>
    <row r="40" spans="1:32" s="8" customFormat="1" ht="33.65" customHeight="1" x14ac:dyDescent="0.35">
      <c r="A40" s="167"/>
      <c r="B40" s="937" t="s">
        <v>595</v>
      </c>
      <c r="C40" s="970"/>
      <c r="D40" s="970"/>
      <c r="E40" s="970"/>
      <c r="F40" s="970"/>
      <c r="G40" s="970"/>
      <c r="H40" s="970"/>
      <c r="I40" s="970"/>
      <c r="J40" s="971"/>
      <c r="K40" s="167"/>
      <c r="L40" s="210"/>
      <c r="M40" s="167"/>
      <c r="N40" s="210"/>
      <c r="O40" s="167"/>
      <c r="P40" s="167"/>
      <c r="Q40" s="167"/>
      <c r="R40" s="167"/>
      <c r="S40" s="167"/>
      <c r="T40" s="167"/>
      <c r="U40" s="167"/>
      <c r="V40" s="167"/>
      <c r="W40" s="167"/>
      <c r="X40" s="167"/>
      <c r="Y40" s="167"/>
      <c r="Z40" s="167"/>
      <c r="AA40" s="167"/>
      <c r="AB40" s="167"/>
      <c r="AC40" s="167"/>
      <c r="AD40" s="167"/>
      <c r="AE40" s="167"/>
      <c r="AF40" s="167"/>
    </row>
    <row r="41" spans="1:32" s="8" customFormat="1" x14ac:dyDescent="0.35">
      <c r="A41" s="167"/>
      <c r="B41" s="285" t="s">
        <v>596</v>
      </c>
      <c r="C41" s="223" t="s">
        <v>597</v>
      </c>
      <c r="D41" s="363">
        <f>ROUND('EMSuite Purchase'!D96/$C$2,0)</f>
        <v>3150</v>
      </c>
      <c r="E41" s="225">
        <v>0.35</v>
      </c>
      <c r="F41" s="400">
        <f>ROUND(D41/$F$7,0)</f>
        <v>424</v>
      </c>
      <c r="G41" s="215">
        <f>ROUND(D41/$G$7,0)</f>
        <v>366</v>
      </c>
      <c r="H41" s="274">
        <f>ROUND(D41/$H$7,0)</f>
        <v>525</v>
      </c>
      <c r="I41" s="276">
        <f>ROUND(D41/$I$7,0)</f>
        <v>409</v>
      </c>
      <c r="J41" s="359">
        <f>ROUND(D41/$J$7,0)</f>
        <v>573</v>
      </c>
      <c r="K41" s="167"/>
      <c r="L41" s="210"/>
      <c r="M41" s="167"/>
      <c r="N41" s="616">
        <f t="shared" ref="N41:N46" si="6">LEN(B41)</f>
        <v>57</v>
      </c>
      <c r="O41" s="167"/>
      <c r="P41" s="167"/>
      <c r="Q41" s="167"/>
      <c r="R41" s="167"/>
      <c r="S41" s="167"/>
      <c r="T41" s="167"/>
      <c r="U41" s="167"/>
      <c r="V41" s="167"/>
      <c r="W41" s="167"/>
      <c r="X41" s="167"/>
      <c r="Y41" s="167"/>
      <c r="Z41" s="167"/>
      <c r="AA41" s="167"/>
      <c r="AB41" s="167"/>
      <c r="AC41" s="167"/>
      <c r="AD41" s="167"/>
      <c r="AE41" s="167"/>
      <c r="AF41" s="167"/>
    </row>
    <row r="42" spans="1:32" s="8" customFormat="1" x14ac:dyDescent="0.35">
      <c r="A42" s="167"/>
      <c r="B42" s="285" t="s">
        <v>598</v>
      </c>
      <c r="C42" s="223" t="s">
        <v>599</v>
      </c>
      <c r="D42" s="363">
        <f>ROUND('EMSuite Purchase'!D97/$C$2,0)</f>
        <v>4725</v>
      </c>
      <c r="E42" s="225">
        <v>0.35</v>
      </c>
      <c r="F42" s="400">
        <f>ROUND(D42/$F$7,0)</f>
        <v>636</v>
      </c>
      <c r="G42" s="215">
        <f>ROUND(D42/$G$7,0)</f>
        <v>549</v>
      </c>
      <c r="H42" s="274">
        <f>ROUND(D42/$H$7,0)</f>
        <v>788</v>
      </c>
      <c r="I42" s="276">
        <f>ROUND(D42/$I$7,0)</f>
        <v>614</v>
      </c>
      <c r="J42" s="359">
        <f>ROUND(D42/$J$7,0)</f>
        <v>859</v>
      </c>
      <c r="K42" s="167"/>
      <c r="L42" s="210"/>
      <c r="M42" s="167"/>
      <c r="N42" s="616">
        <f t="shared" si="6"/>
        <v>57</v>
      </c>
      <c r="O42" s="167"/>
      <c r="P42" s="167"/>
      <c r="Q42" s="167"/>
      <c r="R42" s="167"/>
      <c r="S42" s="167"/>
      <c r="T42" s="167"/>
      <c r="U42" s="167"/>
      <c r="V42" s="167"/>
      <c r="W42" s="167"/>
      <c r="X42" s="167"/>
      <c r="Y42" s="167"/>
      <c r="Z42" s="167"/>
      <c r="AA42" s="167"/>
      <c r="AB42" s="167"/>
      <c r="AC42" s="167"/>
      <c r="AD42" s="167"/>
      <c r="AE42" s="167"/>
      <c r="AF42" s="167"/>
    </row>
    <row r="43" spans="1:32" s="8" customFormat="1" x14ac:dyDescent="0.35">
      <c r="A43" s="167"/>
      <c r="B43" s="285" t="s">
        <v>600</v>
      </c>
      <c r="C43" s="223" t="s">
        <v>601</v>
      </c>
      <c r="D43" s="363">
        <f>ROUND('EMSuite Purchase'!D98/$C$2,0)</f>
        <v>6300</v>
      </c>
      <c r="E43" s="225">
        <v>0.35</v>
      </c>
      <c r="F43" s="400">
        <f>ROUND(D43/$F$7,0)</f>
        <v>848</v>
      </c>
      <c r="G43" s="215">
        <f>ROUND(D43/$G$7,0)</f>
        <v>733</v>
      </c>
      <c r="H43" s="274">
        <f>ROUND(D43/$H$7,0)</f>
        <v>1050</v>
      </c>
      <c r="I43" s="276">
        <f>ROUND(D43/$I$7,0)</f>
        <v>818</v>
      </c>
      <c r="J43" s="359">
        <f>ROUND(D43/$J$7,0)</f>
        <v>1145</v>
      </c>
      <c r="K43" s="167"/>
      <c r="L43" s="210"/>
      <c r="M43" s="167"/>
      <c r="N43" s="616">
        <f t="shared" si="6"/>
        <v>57</v>
      </c>
      <c r="O43" s="167"/>
      <c r="P43" s="167"/>
      <c r="Q43" s="167"/>
      <c r="R43" s="167"/>
      <c r="S43" s="167"/>
      <c r="T43" s="167"/>
      <c r="U43" s="167"/>
      <c r="V43" s="167"/>
      <c r="W43" s="167"/>
      <c r="X43" s="167"/>
      <c r="Y43" s="167"/>
      <c r="Z43" s="167"/>
      <c r="AA43" s="167"/>
      <c r="AB43" s="167"/>
      <c r="AC43" s="167"/>
      <c r="AD43" s="167"/>
      <c r="AE43" s="167"/>
      <c r="AF43" s="167"/>
    </row>
    <row r="44" spans="1:32" s="8" customFormat="1" x14ac:dyDescent="0.35">
      <c r="A44" s="167"/>
      <c r="B44" s="285" t="s">
        <v>602</v>
      </c>
      <c r="C44" s="223" t="s">
        <v>603</v>
      </c>
      <c r="D44" s="363">
        <f>ROUND('EMSuite Purchase'!D99/$C$2,0)</f>
        <v>8400</v>
      </c>
      <c r="E44" s="225">
        <v>0.35</v>
      </c>
      <c r="F44" s="400">
        <f>ROUND(D44/$F$7,0)</f>
        <v>1131</v>
      </c>
      <c r="G44" s="215">
        <f>ROUND(D44/$G$7,0)</f>
        <v>977</v>
      </c>
      <c r="H44" s="274">
        <f>ROUND(D44/$H$7,0)</f>
        <v>1400</v>
      </c>
      <c r="I44" s="276">
        <f>ROUND(D44/$I$7,0)</f>
        <v>1091</v>
      </c>
      <c r="J44" s="359">
        <f>ROUND(D44/$J$7,0)</f>
        <v>1527</v>
      </c>
      <c r="K44" s="167"/>
      <c r="L44" s="210"/>
      <c r="M44" s="167"/>
      <c r="N44" s="616">
        <f t="shared" si="6"/>
        <v>58</v>
      </c>
      <c r="O44" s="167"/>
      <c r="P44" s="167"/>
      <c r="Q44" s="167"/>
      <c r="R44" s="167"/>
      <c r="S44" s="167"/>
      <c r="T44" s="167"/>
      <c r="U44" s="167"/>
      <c r="V44" s="167"/>
      <c r="W44" s="167"/>
      <c r="X44" s="167"/>
      <c r="Y44" s="167"/>
      <c r="Z44" s="167"/>
      <c r="AA44" s="167"/>
      <c r="AB44" s="167"/>
      <c r="AC44" s="167"/>
      <c r="AD44" s="167"/>
      <c r="AE44" s="167"/>
      <c r="AF44" s="167"/>
    </row>
    <row r="45" spans="1:32" s="8" customFormat="1" x14ac:dyDescent="0.35">
      <c r="A45" s="167"/>
      <c r="B45" s="285" t="s">
        <v>604</v>
      </c>
      <c r="C45" s="223" t="s">
        <v>605</v>
      </c>
      <c r="D45" s="363">
        <f>ROUND('EMSuite Purchase'!D100/$C$2,0)</f>
        <v>9450</v>
      </c>
      <c r="E45" s="225">
        <v>0.35</v>
      </c>
      <c r="F45" s="400">
        <f>ROUND(D45/$F$7,0)</f>
        <v>1272</v>
      </c>
      <c r="G45" s="215">
        <f>ROUND(D45/$G$7,0)</f>
        <v>1099</v>
      </c>
      <c r="H45" s="274">
        <f>ROUND(D45/$H$7,0)</f>
        <v>1575</v>
      </c>
      <c r="I45" s="276">
        <f>ROUND(D45/$I$7,0)</f>
        <v>1227</v>
      </c>
      <c r="J45" s="359">
        <f>ROUND(D45/$J$7,0)</f>
        <v>1718</v>
      </c>
      <c r="K45" s="167"/>
      <c r="L45" s="210"/>
      <c r="M45" s="167"/>
      <c r="N45" s="616">
        <f t="shared" si="6"/>
        <v>58</v>
      </c>
      <c r="O45" s="167"/>
      <c r="P45" s="167"/>
      <c r="Q45" s="167"/>
      <c r="R45" s="167"/>
      <c r="S45" s="167"/>
      <c r="T45" s="167"/>
      <c r="U45" s="167"/>
      <c r="V45" s="167"/>
      <c r="W45" s="167"/>
      <c r="X45" s="167"/>
      <c r="Y45" s="167"/>
      <c r="Z45" s="167"/>
      <c r="AA45" s="167"/>
      <c r="AB45" s="167"/>
      <c r="AC45" s="167"/>
      <c r="AD45" s="167"/>
      <c r="AE45" s="167"/>
      <c r="AF45" s="167"/>
    </row>
    <row r="46" spans="1:32" s="8" customFormat="1" x14ac:dyDescent="0.35">
      <c r="A46" s="167"/>
      <c r="B46" s="285" t="s">
        <v>606</v>
      </c>
      <c r="C46" s="223" t="s">
        <v>607</v>
      </c>
      <c r="D46" s="363" t="s">
        <v>38</v>
      </c>
      <c r="E46" s="225">
        <v>0.35</v>
      </c>
      <c r="F46" s="215" t="s">
        <v>38</v>
      </c>
      <c r="G46" s="215" t="s">
        <v>38</v>
      </c>
      <c r="H46" s="215" t="s">
        <v>38</v>
      </c>
      <c r="I46" s="215" t="s">
        <v>38</v>
      </c>
      <c r="J46" s="215" t="s">
        <v>38</v>
      </c>
      <c r="K46" s="167"/>
      <c r="L46" s="210"/>
      <c r="M46" s="167"/>
      <c r="N46" s="616">
        <f t="shared" si="6"/>
        <v>62</v>
      </c>
      <c r="O46" s="167"/>
      <c r="P46" s="167"/>
      <c r="Q46" s="167"/>
      <c r="R46" s="167"/>
      <c r="S46" s="167"/>
      <c r="T46" s="167"/>
      <c r="U46" s="167"/>
      <c r="V46" s="167"/>
      <c r="W46" s="167"/>
      <c r="X46" s="167"/>
      <c r="Y46" s="167"/>
      <c r="Z46" s="167"/>
      <c r="AA46" s="167"/>
      <c r="AB46" s="167"/>
      <c r="AC46" s="167"/>
      <c r="AD46" s="167"/>
      <c r="AE46" s="167"/>
      <c r="AF46" s="167"/>
    </row>
    <row r="47" spans="1:32" s="165" customFormat="1" x14ac:dyDescent="0.35">
      <c r="I47" s="723"/>
    </row>
    <row r="48" spans="1:32" s="165" customFormat="1" x14ac:dyDescent="0.35">
      <c r="I48" s="723"/>
    </row>
    <row r="49" spans="1:18" s="165" customFormat="1" ht="36" x14ac:dyDescent="0.35">
      <c r="A49" s="167"/>
      <c r="B49" s="822" t="s">
        <v>608</v>
      </c>
      <c r="C49" s="733"/>
      <c r="D49" s="733"/>
      <c r="E49" s="733"/>
      <c r="F49" s="733"/>
      <c r="G49" s="733"/>
      <c r="H49" s="733"/>
      <c r="I49" s="733"/>
      <c r="J49" s="733"/>
      <c r="K49" s="733"/>
      <c r="L49" s="733"/>
      <c r="M49" s="733"/>
      <c r="N49" s="734"/>
      <c r="O49" s="8"/>
    </row>
    <row r="50" spans="1:18" s="165" customFormat="1" ht="21" x14ac:dyDescent="0.35">
      <c r="A50" s="167"/>
      <c r="B50" s="391" t="s">
        <v>609</v>
      </c>
      <c r="C50" s="380"/>
      <c r="D50" s="380"/>
      <c r="E50" s="380"/>
      <c r="F50" s="636"/>
      <c r="G50" s="381"/>
      <c r="H50" s="435"/>
      <c r="I50" s="382"/>
      <c r="J50" s="383"/>
      <c r="K50" s="8"/>
      <c r="L50" s="364"/>
      <c r="M50" s="128"/>
      <c r="N50" s="210"/>
      <c r="O50" s="8"/>
      <c r="P50" s="8"/>
      <c r="Q50" s="8"/>
      <c r="R50" s="8"/>
    </row>
    <row r="51" spans="1:18" s="165" customFormat="1" ht="67.5" customHeight="1" x14ac:dyDescent="0.35">
      <c r="A51" s="167"/>
      <c r="B51" s="978" t="s">
        <v>610</v>
      </c>
      <c r="C51" s="982"/>
      <c r="D51" s="982"/>
      <c r="E51" s="982"/>
      <c r="F51" s="982"/>
      <c r="G51" s="982"/>
      <c r="H51" s="982"/>
      <c r="I51" s="982"/>
      <c r="J51" s="982"/>
      <c r="K51" s="8"/>
      <c r="L51" s="210"/>
      <c r="M51" s="8"/>
      <c r="N51" s="210"/>
      <c r="O51" s="8"/>
      <c r="P51" s="8"/>
      <c r="Q51" s="62"/>
      <c r="R51" s="62"/>
    </row>
    <row r="52" spans="1:18" s="165" customFormat="1" x14ac:dyDescent="0.35">
      <c r="A52" s="167"/>
      <c r="B52" s="819" t="s">
        <v>611</v>
      </c>
      <c r="C52" s="223" t="s">
        <v>612</v>
      </c>
      <c r="D52" s="363">
        <v>1200</v>
      </c>
      <c r="E52" s="225">
        <v>0.35</v>
      </c>
      <c r="F52" s="400">
        <f>ROUND(D52/$F$7,0)</f>
        <v>162</v>
      </c>
      <c r="G52" s="215">
        <f>ROUND(D52/$G$7,0)</f>
        <v>140</v>
      </c>
      <c r="H52" s="274">
        <f>ROUND(D52/$H$7,0)</f>
        <v>200</v>
      </c>
      <c r="I52" s="276">
        <f>ROUND(D52/$I$7,0)</f>
        <v>156</v>
      </c>
      <c r="J52" s="359">
        <f>ROUND(D52/$J$7,0)</f>
        <v>218</v>
      </c>
      <c r="K52" s="8"/>
      <c r="L52" s="210"/>
      <c r="M52" s="8"/>
      <c r="N52" s="616">
        <f>LEN(B52)</f>
        <v>79</v>
      </c>
      <c r="O52" s="8"/>
      <c r="P52" s="8"/>
      <c r="Q52" s="62"/>
      <c r="R52" s="62"/>
    </row>
    <row r="53" spans="1:18" s="165" customFormat="1" x14ac:dyDescent="0.35">
      <c r="A53" s="167"/>
      <c r="B53" s="819" t="s">
        <v>613</v>
      </c>
      <c r="C53" s="223" t="s">
        <v>614</v>
      </c>
      <c r="D53" s="363">
        <v>2600</v>
      </c>
      <c r="E53" s="225">
        <v>0.35</v>
      </c>
      <c r="F53" s="400">
        <f>ROUND(D53/$F$7,0)</f>
        <v>350</v>
      </c>
      <c r="G53" s="215">
        <f>ROUND(D53/$G$7,0)</f>
        <v>302</v>
      </c>
      <c r="H53" s="274">
        <f>ROUND(D53/$H$7,0)</f>
        <v>433</v>
      </c>
      <c r="I53" s="276">
        <f>ROUND(D53/$I$7,0)</f>
        <v>338</v>
      </c>
      <c r="J53" s="359">
        <f>ROUND(D53/$J$7,0)</f>
        <v>473</v>
      </c>
      <c r="K53" s="8"/>
      <c r="L53" s="210"/>
      <c r="M53" s="8"/>
      <c r="N53" s="616">
        <f>LEN(B53)</f>
        <v>79</v>
      </c>
      <c r="O53" s="8"/>
      <c r="P53" s="8"/>
      <c r="Q53" s="62"/>
      <c r="R53" s="62"/>
    </row>
    <row r="54" spans="1:18" s="165" customFormat="1" x14ac:dyDescent="0.35">
      <c r="A54" s="167"/>
      <c r="B54" s="952" t="s">
        <v>615</v>
      </c>
      <c r="C54" s="964"/>
      <c r="D54" s="964"/>
      <c r="E54" s="964"/>
      <c r="F54" s="964"/>
      <c r="G54" s="964"/>
      <c r="H54" s="964"/>
      <c r="I54" s="964"/>
      <c r="J54" s="965"/>
      <c r="K54" s="8"/>
      <c r="L54" s="868"/>
      <c r="M54" s="8"/>
      <c r="N54" s="870"/>
      <c r="O54" s="8"/>
      <c r="P54" s="8"/>
      <c r="Q54" s="8"/>
      <c r="R54" s="8"/>
    </row>
    <row r="55" spans="1:18" s="165" customFormat="1" x14ac:dyDescent="0.35">
      <c r="A55" s="167"/>
      <c r="B55" s="865" t="s">
        <v>616</v>
      </c>
      <c r="C55" s="312" t="s">
        <v>1360</v>
      </c>
      <c r="D55" s="309">
        <v>1000</v>
      </c>
      <c r="E55" s="313">
        <v>0.35</v>
      </c>
      <c r="F55" s="866">
        <f>ROUND(D55/$F$7,0)</f>
        <v>135</v>
      </c>
      <c r="G55" s="299">
        <f>ROUND(D55/$G$7,0)</f>
        <v>116</v>
      </c>
      <c r="H55" s="867">
        <f>ROUND(D55/$H$7,0)</f>
        <v>167</v>
      </c>
      <c r="I55" s="301">
        <f>ROUND(D55/$I$7,0)</f>
        <v>130</v>
      </c>
      <c r="J55" s="310">
        <f>ROUND(D55/$J$7,0)</f>
        <v>182</v>
      </c>
      <c r="K55" s="8"/>
      <c r="L55" s="327"/>
      <c r="M55" s="8"/>
      <c r="N55" s="869">
        <f>LEN(B55)</f>
        <v>63</v>
      </c>
      <c r="O55" s="8"/>
      <c r="P55" s="8"/>
      <c r="Q55" s="62"/>
      <c r="R55" s="62"/>
    </row>
    <row r="56" spans="1:18" s="165" customFormat="1" x14ac:dyDescent="0.35">
      <c r="A56" s="167"/>
      <c r="I56" s="723"/>
    </row>
    <row r="57" spans="1:18" s="165" customFormat="1" x14ac:dyDescent="0.35">
      <c r="A57" s="167"/>
      <c r="I57" s="723"/>
    </row>
    <row r="58" spans="1:18" s="165" customFormat="1" x14ac:dyDescent="0.35">
      <c r="I58" s="723"/>
    </row>
    <row r="59" spans="1:18" s="165" customFormat="1" x14ac:dyDescent="0.35">
      <c r="I59" s="723"/>
    </row>
    <row r="60" spans="1:18" s="165" customFormat="1" x14ac:dyDescent="0.35">
      <c r="I60" s="723"/>
    </row>
    <row r="61" spans="1:18" s="165" customFormat="1" x14ac:dyDescent="0.35">
      <c r="I61" s="723"/>
    </row>
    <row r="62" spans="1:18" s="165" customFormat="1" x14ac:dyDescent="0.35">
      <c r="I62" s="723"/>
    </row>
    <row r="63" spans="1:18" s="165" customFormat="1" x14ac:dyDescent="0.35">
      <c r="I63" s="723"/>
    </row>
    <row r="64" spans="1:18" s="165" customFormat="1" x14ac:dyDescent="0.35">
      <c r="I64" s="723"/>
    </row>
    <row r="65" spans="9:9" s="165" customFormat="1" x14ac:dyDescent="0.35">
      <c r="I65" s="723"/>
    </row>
    <row r="66" spans="9:9" s="165" customFormat="1" x14ac:dyDescent="0.35">
      <c r="I66" s="723"/>
    </row>
    <row r="67" spans="9:9" s="165" customFormat="1" x14ac:dyDescent="0.35">
      <c r="I67" s="723"/>
    </row>
    <row r="68" spans="9:9" s="165" customFormat="1" x14ac:dyDescent="0.35">
      <c r="I68" s="723"/>
    </row>
    <row r="69" spans="9:9" s="165" customFormat="1" x14ac:dyDescent="0.35">
      <c r="I69" s="723"/>
    </row>
    <row r="70" spans="9:9" s="165" customFormat="1" x14ac:dyDescent="0.35">
      <c r="I70" s="723"/>
    </row>
    <row r="71" spans="9:9" s="165" customFormat="1" x14ac:dyDescent="0.35">
      <c r="I71" s="723"/>
    </row>
    <row r="72" spans="9:9" s="165" customFormat="1" x14ac:dyDescent="0.35">
      <c r="I72" s="723"/>
    </row>
    <row r="73" spans="9:9" s="165" customFormat="1" x14ac:dyDescent="0.35">
      <c r="I73" s="723"/>
    </row>
    <row r="74" spans="9:9" s="165" customFormat="1" x14ac:dyDescent="0.35">
      <c r="I74" s="723"/>
    </row>
    <row r="75" spans="9:9" s="165" customFormat="1" x14ac:dyDescent="0.35">
      <c r="I75" s="723"/>
    </row>
    <row r="76" spans="9:9" s="165" customFormat="1" x14ac:dyDescent="0.35">
      <c r="I76" s="723"/>
    </row>
    <row r="77" spans="9:9" s="165" customFormat="1" x14ac:dyDescent="0.35">
      <c r="I77" s="723"/>
    </row>
    <row r="78" spans="9:9" s="165" customFormat="1" x14ac:dyDescent="0.35">
      <c r="I78" s="723"/>
    </row>
    <row r="79" spans="9:9" s="165" customFormat="1" x14ac:dyDescent="0.35">
      <c r="I79" s="723"/>
    </row>
    <row r="80" spans="9:9" s="165" customFormat="1" x14ac:dyDescent="0.35">
      <c r="I80" s="723"/>
    </row>
    <row r="81" spans="9:9" s="165" customFormat="1" x14ac:dyDescent="0.35">
      <c r="I81" s="723"/>
    </row>
    <row r="82" spans="9:9" s="165" customFormat="1" x14ac:dyDescent="0.35">
      <c r="I82" s="723"/>
    </row>
    <row r="83" spans="9:9" s="165" customFormat="1" x14ac:dyDescent="0.35">
      <c r="I83" s="723"/>
    </row>
  </sheetData>
  <mergeCells count="11">
    <mergeCell ref="B51:J51"/>
    <mergeCell ref="B54:J54"/>
    <mergeCell ref="B39:J39"/>
    <mergeCell ref="B40:J40"/>
    <mergeCell ref="B12:F12"/>
    <mergeCell ref="B13:J13"/>
    <mergeCell ref="B19:J19"/>
    <mergeCell ref="B20:J20"/>
    <mergeCell ref="B15:J15"/>
    <mergeCell ref="B33:J33"/>
    <mergeCell ref="B34:J34"/>
  </mergeCells>
  <conditionalFormatting sqref="N9:N11">
    <cfRule type="cellIs" dxfId="70" priority="5" operator="greaterThan">
      <formula>100</formula>
    </cfRule>
  </conditionalFormatting>
  <conditionalFormatting sqref="N14">
    <cfRule type="cellIs" dxfId="69" priority="12" operator="greaterThan">
      <formula>100</formula>
    </cfRule>
  </conditionalFormatting>
  <conditionalFormatting sqref="N17">
    <cfRule type="cellIs" dxfId="68" priority="4" operator="greaterThan">
      <formula>100</formula>
    </cfRule>
  </conditionalFormatting>
  <conditionalFormatting sqref="N21:N31">
    <cfRule type="cellIs" dxfId="67" priority="10" operator="greaterThan">
      <formula>100</formula>
    </cfRule>
  </conditionalFormatting>
  <conditionalFormatting sqref="N35">
    <cfRule type="cellIs" dxfId="66" priority="6" operator="greaterThan">
      <formula>100</formula>
    </cfRule>
  </conditionalFormatting>
  <conditionalFormatting sqref="N37">
    <cfRule type="cellIs" dxfId="65" priority="3" operator="greaterThan">
      <formula>100</formula>
    </cfRule>
  </conditionalFormatting>
  <conditionalFormatting sqref="N41:N46">
    <cfRule type="cellIs" dxfId="64" priority="9" operator="greaterThan">
      <formula>100</formula>
    </cfRule>
  </conditionalFormatting>
  <conditionalFormatting sqref="N52:N53">
    <cfRule type="cellIs" dxfId="63" priority="2" operator="greaterThan">
      <formula>100</formula>
    </cfRule>
  </conditionalFormatting>
  <conditionalFormatting sqref="N55">
    <cfRule type="cellIs" dxfId="62" priority="1" operator="greaterThan">
      <formula>100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0156-2859-CF4B-8B19-7488AFA9C7C9}">
  <dimension ref="A1:O179"/>
  <sheetViews>
    <sheetView showGridLines="0" zoomScale="60" zoomScaleNormal="60" workbookViewId="0">
      <selection activeCell="B75" sqref="B75:D76"/>
    </sheetView>
  </sheetViews>
  <sheetFormatPr defaultColWidth="11" defaultRowHeight="37.5" customHeight="1" x14ac:dyDescent="0.35"/>
  <cols>
    <col min="1" max="1" width="3.08203125" customWidth="1"/>
    <col min="2" max="2" width="86.58203125" style="13" customWidth="1"/>
    <col min="3" max="3" width="17.1640625" style="62" bestFit="1" customWidth="1"/>
    <col min="4" max="4" width="10.6640625" bestFit="1" customWidth="1"/>
    <col min="5" max="5" width="11.1640625" style="62" bestFit="1" customWidth="1"/>
    <col min="6" max="6" width="13.9140625" style="94" customWidth="1"/>
    <col min="7" max="7" width="7.5" style="7" bestFit="1" customWidth="1"/>
    <col min="8" max="8" width="10.58203125" style="62" bestFit="1" customWidth="1"/>
    <col min="9" max="9" width="18" style="94" customWidth="1"/>
    <col min="10" max="10" width="12.5" style="94" bestFit="1" customWidth="1"/>
    <col min="11" max="11" width="3.1640625" customWidth="1"/>
    <col min="12" max="12" width="38.58203125" bestFit="1" customWidth="1"/>
    <col min="13" max="13" width="3.1640625" customWidth="1"/>
    <col min="14" max="14" width="9.6640625" bestFit="1" customWidth="1"/>
  </cols>
  <sheetData>
    <row r="1" spans="1:14" ht="21.75" customHeight="1" x14ac:dyDescent="0.5">
      <c r="B1" s="685" t="s">
        <v>250</v>
      </c>
      <c r="C1" s="86"/>
      <c r="D1" s="14"/>
      <c r="E1" s="86"/>
      <c r="F1" s="90"/>
    </row>
    <row r="2" spans="1:14" ht="21.75" customHeight="1" x14ac:dyDescent="0.5">
      <c r="B2" s="389" t="s">
        <v>617</v>
      </c>
      <c r="C2" s="87"/>
      <c r="D2" s="15"/>
      <c r="E2" s="87"/>
      <c r="F2" s="294"/>
      <c r="H2" s="87"/>
      <c r="I2" s="90"/>
    </row>
    <row r="3" spans="1:14" ht="21" x14ac:dyDescent="0.5">
      <c r="A3" s="1"/>
      <c r="B3" s="686" t="str">
        <f>'EMSuite Purchase'!$B$3</f>
        <v>Monitoring Pricing Ver. 13</v>
      </c>
      <c r="C3" s="86"/>
      <c r="D3" s="14"/>
      <c r="E3" s="86"/>
      <c r="F3" s="582" t="s">
        <v>4</v>
      </c>
      <c r="G3" s="582" t="s">
        <v>5</v>
      </c>
      <c r="H3" s="582" t="s">
        <v>6</v>
      </c>
      <c r="I3" s="296" t="s">
        <v>7</v>
      </c>
      <c r="J3" s="582" t="s">
        <v>8</v>
      </c>
    </row>
    <row r="4" spans="1:14" ht="21" x14ac:dyDescent="0.5">
      <c r="A4" s="1"/>
      <c r="B4" s="843" t="str">
        <f>'EMSuite Purchase'!$B$4</f>
        <v>Effective from June 2026 to December 31st 2026</v>
      </c>
      <c r="C4" s="86"/>
      <c r="D4" s="14"/>
      <c r="E4" s="86"/>
      <c r="F4" s="696">
        <f>'Version Control'!$D$4</f>
        <v>7.43</v>
      </c>
      <c r="G4" s="696">
        <f>'Version Control'!$E$4</f>
        <v>8.6</v>
      </c>
      <c r="H4" s="696">
        <f>'Version Control'!$F$4</f>
        <v>6</v>
      </c>
      <c r="I4" s="696">
        <f>'Version Control'!$G$4</f>
        <v>7.7</v>
      </c>
      <c r="J4" s="696">
        <f>'Version Control'!$H$4</f>
        <v>5.5</v>
      </c>
    </row>
    <row r="5" spans="1:14" ht="45" customHeight="1" x14ac:dyDescent="0.35">
      <c r="A5" s="2"/>
      <c r="B5" s="404" t="s">
        <v>12</v>
      </c>
      <c r="C5" s="405" t="s">
        <v>13</v>
      </c>
      <c r="D5" s="404" t="s">
        <v>14</v>
      </c>
      <c r="E5" s="405" t="s">
        <v>15</v>
      </c>
      <c r="F5" s="406" t="s">
        <v>357</v>
      </c>
      <c r="G5" s="404" t="s">
        <v>17</v>
      </c>
      <c r="H5" s="405" t="s">
        <v>18</v>
      </c>
      <c r="I5" s="407" t="s">
        <v>19</v>
      </c>
      <c r="J5" s="407" t="s">
        <v>20</v>
      </c>
      <c r="L5" s="612" t="s">
        <v>3</v>
      </c>
      <c r="N5" s="615" t="s">
        <v>358</v>
      </c>
    </row>
    <row r="6" spans="1:14" s="8" customFormat="1" ht="21" x14ac:dyDescent="0.35">
      <c r="B6" s="374" t="s">
        <v>255</v>
      </c>
      <c r="C6" s="380"/>
      <c r="D6" s="381"/>
      <c r="E6" s="380"/>
      <c r="F6" s="382"/>
      <c r="G6" s="381"/>
      <c r="H6" s="380"/>
      <c r="I6" s="382"/>
      <c r="J6" s="383"/>
      <c r="L6" s="210"/>
      <c r="N6" s="210"/>
    </row>
    <row r="7" spans="1:14" s="8" customFormat="1" ht="63" customHeight="1" x14ac:dyDescent="0.35">
      <c r="B7" s="952" t="s">
        <v>618</v>
      </c>
      <c r="C7" s="964"/>
      <c r="D7" s="964"/>
      <c r="E7" s="964"/>
      <c r="F7" s="964"/>
      <c r="G7" s="964"/>
      <c r="H7" s="964"/>
      <c r="I7" s="964"/>
      <c r="J7" s="965"/>
      <c r="L7" s="210"/>
      <c r="N7" s="210"/>
    </row>
    <row r="8" spans="1:14" s="8" customFormat="1" ht="15.5" x14ac:dyDescent="0.35">
      <c r="B8" s="285" t="s">
        <v>619</v>
      </c>
      <c r="C8" s="212">
        <v>33002741</v>
      </c>
      <c r="D8" s="363">
        <v>8777</v>
      </c>
      <c r="E8" s="214">
        <v>0.35</v>
      </c>
      <c r="F8" s="638">
        <f>ROUND(D8/$F$4,0)</f>
        <v>1181</v>
      </c>
      <c r="G8" s="215">
        <f>ROUND(D8/$G$4,0)</f>
        <v>1021</v>
      </c>
      <c r="H8" s="253">
        <f>ROUND(D8/$H$4,0)</f>
        <v>1463</v>
      </c>
      <c r="I8" s="276">
        <f>ROUND(D8/$I$4,0)</f>
        <v>1140</v>
      </c>
      <c r="J8" s="359">
        <f>ROUND(D8/$J$4,0)</f>
        <v>1596</v>
      </c>
      <c r="L8" s="210"/>
      <c r="N8" s="616">
        <f>LEN(B8)</f>
        <v>79</v>
      </c>
    </row>
    <row r="9" spans="1:14" s="8" customFormat="1" ht="15.5" x14ac:dyDescent="0.35">
      <c r="B9" s="285" t="s">
        <v>620</v>
      </c>
      <c r="C9" s="212">
        <v>33002742</v>
      </c>
      <c r="D9" s="363">
        <v>8777</v>
      </c>
      <c r="E9" s="214">
        <v>0.35</v>
      </c>
      <c r="F9" s="638">
        <f>ROUND(D9/$F$4,0)</f>
        <v>1181</v>
      </c>
      <c r="G9" s="215">
        <f>ROUND(D9/$G$4,0)</f>
        <v>1021</v>
      </c>
      <c r="H9" s="253">
        <f>ROUND(D9/$H$4,0)</f>
        <v>1463</v>
      </c>
      <c r="I9" s="276">
        <f>ROUND(D9/$I$4,0)</f>
        <v>1140</v>
      </c>
      <c r="J9" s="359">
        <f>ROUND(D9/$J$4,0)</f>
        <v>1596</v>
      </c>
      <c r="L9" s="210"/>
      <c r="N9" s="616">
        <f>LEN(B9)</f>
        <v>79</v>
      </c>
    </row>
    <row r="10" spans="1:14" s="8" customFormat="1" ht="15.5" x14ac:dyDescent="0.35">
      <c r="B10" s="285" t="s">
        <v>621</v>
      </c>
      <c r="C10" s="212">
        <v>33002743</v>
      </c>
      <c r="D10" s="363">
        <v>8777</v>
      </c>
      <c r="E10" s="214">
        <v>0.35</v>
      </c>
      <c r="F10" s="638">
        <f>ROUND(D10/$F$4,0)</f>
        <v>1181</v>
      </c>
      <c r="G10" s="215">
        <f>ROUND(D10/$G$4,0)</f>
        <v>1021</v>
      </c>
      <c r="H10" s="253">
        <f>ROUND(D10/$H$4,0)</f>
        <v>1463</v>
      </c>
      <c r="I10" s="276">
        <f>ROUND(D10/$I$4,0)</f>
        <v>1140</v>
      </c>
      <c r="J10" s="359">
        <f>ROUND(D10/$J$4,0)</f>
        <v>1596</v>
      </c>
      <c r="L10" s="210"/>
      <c r="N10" s="616">
        <f>LEN(B10)</f>
        <v>79</v>
      </c>
    </row>
    <row r="11" spans="1:14" s="8" customFormat="1" ht="15.5" x14ac:dyDescent="0.35">
      <c r="B11" s="285" t="s">
        <v>622</v>
      </c>
      <c r="C11" s="212">
        <v>33002744</v>
      </c>
      <c r="D11" s="363">
        <v>8777</v>
      </c>
      <c r="E11" s="214">
        <v>0.35</v>
      </c>
      <c r="F11" s="638">
        <f>ROUND(D11/$F$4,0)</f>
        <v>1181</v>
      </c>
      <c r="G11" s="215">
        <f>ROUND(D11/$G$4,0)</f>
        <v>1021</v>
      </c>
      <c r="H11" s="253">
        <f>ROUND(D11/$H$4,0)</f>
        <v>1463</v>
      </c>
      <c r="I11" s="276">
        <f>ROUND(D11/$I$4,0)</f>
        <v>1140</v>
      </c>
      <c r="J11" s="359">
        <f>ROUND(D11/$J$4,0)</f>
        <v>1596</v>
      </c>
      <c r="L11" s="210"/>
      <c r="N11" s="616">
        <f>LEN(B11)</f>
        <v>83</v>
      </c>
    </row>
    <row r="12" spans="1:14" s="8" customFormat="1" ht="15.5" x14ac:dyDescent="0.35">
      <c r="B12" s="12"/>
      <c r="C12" s="55"/>
      <c r="D12" s="159"/>
      <c r="E12" s="55"/>
      <c r="F12" s="160"/>
      <c r="G12" s="175"/>
      <c r="H12" s="178"/>
      <c r="I12" s="179"/>
      <c r="J12" s="179"/>
    </row>
    <row r="13" spans="1:14" s="8" customFormat="1" ht="21" x14ac:dyDescent="0.35">
      <c r="B13" s="409" t="s">
        <v>623</v>
      </c>
      <c r="C13" s="380"/>
      <c r="D13" s="376"/>
      <c r="E13" s="380"/>
      <c r="F13" s="410"/>
      <c r="G13" s="379"/>
      <c r="H13" s="379"/>
      <c r="I13" s="411"/>
      <c r="J13" s="412"/>
      <c r="L13" s="210"/>
      <c r="N13" s="210"/>
    </row>
    <row r="14" spans="1:14" s="8" customFormat="1" ht="31" x14ac:dyDescent="0.35">
      <c r="B14" s="408" t="s">
        <v>624</v>
      </c>
      <c r="C14" s="413"/>
      <c r="D14" s="413"/>
      <c r="E14" s="413"/>
      <c r="F14" s="413"/>
      <c r="G14" s="414"/>
      <c r="H14" s="415"/>
      <c r="I14" s="416"/>
      <c r="J14" s="417"/>
      <c r="L14" s="210"/>
      <c r="N14" s="616">
        <f>LEN(B14)</f>
        <v>80</v>
      </c>
    </row>
    <row r="15" spans="1:14" s="8" customFormat="1" ht="15.5" x14ac:dyDescent="0.35">
      <c r="B15" s="285" t="s">
        <v>625</v>
      </c>
      <c r="C15" s="212">
        <v>33047341</v>
      </c>
      <c r="D15" s="363">
        <v>2984</v>
      </c>
      <c r="E15" s="214">
        <v>0.35</v>
      </c>
      <c r="F15" s="638">
        <f>ROUND(D15/$F$4,0)</f>
        <v>402</v>
      </c>
      <c r="G15" s="215">
        <f>ROUND(D15/$G$4,0)</f>
        <v>347</v>
      </c>
      <c r="H15" s="253">
        <f>ROUND(D15/$H$4,0)</f>
        <v>497</v>
      </c>
      <c r="I15" s="276">
        <f>ROUND(D15/$I$4,0)</f>
        <v>388</v>
      </c>
      <c r="J15" s="359">
        <f>ROUND(D15/$J$4,0)</f>
        <v>543</v>
      </c>
      <c r="L15" s="210"/>
      <c r="N15" s="616">
        <f>LEN(B15)</f>
        <v>61</v>
      </c>
    </row>
    <row r="16" spans="1:14" s="8" customFormat="1" ht="15.5" x14ac:dyDescent="0.35">
      <c r="B16" s="285" t="s">
        <v>626</v>
      </c>
      <c r="C16" s="212">
        <v>33047342</v>
      </c>
      <c r="D16" s="363">
        <v>2984</v>
      </c>
      <c r="E16" s="214">
        <v>0.35</v>
      </c>
      <c r="F16" s="638">
        <f>ROUND(D16/$F$4,0)</f>
        <v>402</v>
      </c>
      <c r="G16" s="215">
        <f>ROUND(D16/$G$4,0)</f>
        <v>347</v>
      </c>
      <c r="H16" s="253">
        <f>ROUND(D16/$H$4,0)</f>
        <v>497</v>
      </c>
      <c r="I16" s="276">
        <f>ROUND(D16/$I$4,0)</f>
        <v>388</v>
      </c>
      <c r="J16" s="359">
        <f>ROUND(D16/$J$4,0)</f>
        <v>543</v>
      </c>
      <c r="L16" s="210"/>
      <c r="N16" s="616">
        <f>LEN(B16)</f>
        <v>61</v>
      </c>
    </row>
    <row r="17" spans="2:14" s="8" customFormat="1" ht="15.5" x14ac:dyDescent="0.35">
      <c r="B17" s="285" t="s">
        <v>627</v>
      </c>
      <c r="C17" s="212">
        <v>33047343</v>
      </c>
      <c r="D17" s="363">
        <v>2984</v>
      </c>
      <c r="E17" s="214">
        <v>0.35</v>
      </c>
      <c r="F17" s="638">
        <f>ROUND(D17/$F$4,0)</f>
        <v>402</v>
      </c>
      <c r="G17" s="215">
        <f>ROUND(D17/$G$4,0)</f>
        <v>347</v>
      </c>
      <c r="H17" s="253">
        <f>ROUND(D17/$H$4,0)</f>
        <v>497</v>
      </c>
      <c r="I17" s="276">
        <f>ROUND(D17/$I$4,0)</f>
        <v>388</v>
      </c>
      <c r="J17" s="359">
        <f>ROUND(D17/$J$4,0)</f>
        <v>543</v>
      </c>
      <c r="L17" s="210"/>
      <c r="N17" s="616">
        <f>LEN(B17)</f>
        <v>61</v>
      </c>
    </row>
    <row r="18" spans="2:14" s="8" customFormat="1" ht="15.5" x14ac:dyDescent="0.35">
      <c r="B18" s="285" t="s">
        <v>628</v>
      </c>
      <c r="C18" s="212">
        <v>33047344</v>
      </c>
      <c r="D18" s="363">
        <v>2984</v>
      </c>
      <c r="E18" s="214">
        <v>0.35</v>
      </c>
      <c r="F18" s="638">
        <f>ROUND(D18/$F$4,0)</f>
        <v>402</v>
      </c>
      <c r="G18" s="215">
        <f>ROUND(D18/$G$4,0)</f>
        <v>347</v>
      </c>
      <c r="H18" s="253">
        <f>ROUND(D18/$H$4,0)</f>
        <v>497</v>
      </c>
      <c r="I18" s="276">
        <f>ROUND(D18/$I$4,0)</f>
        <v>388</v>
      </c>
      <c r="J18" s="359">
        <f>ROUND(D18/$J$4,0)</f>
        <v>543</v>
      </c>
      <c r="L18" s="210"/>
      <c r="N18" s="616">
        <f>LEN(B18)</f>
        <v>65</v>
      </c>
    </row>
    <row r="19" spans="2:14" s="8" customFormat="1" ht="15.5" x14ac:dyDescent="0.35">
      <c r="B19" s="12"/>
      <c r="C19" s="55"/>
      <c r="D19" s="159"/>
      <c r="E19" s="55"/>
      <c r="F19" s="160"/>
      <c r="G19" s="175"/>
      <c r="H19" s="178"/>
      <c r="I19" s="179"/>
      <c r="J19" s="179"/>
    </row>
    <row r="20" spans="2:14" s="8" customFormat="1" ht="21" x14ac:dyDescent="0.35">
      <c r="B20" s="409" t="s">
        <v>629</v>
      </c>
      <c r="C20" s="380"/>
      <c r="D20" s="376"/>
      <c r="E20" s="380"/>
      <c r="F20" s="410"/>
      <c r="G20" s="379"/>
      <c r="H20" s="379"/>
      <c r="I20" s="411"/>
      <c r="J20" s="412"/>
      <c r="L20" s="210"/>
      <c r="N20" s="210"/>
    </row>
    <row r="21" spans="2:14" s="8" customFormat="1" ht="51.65" customHeight="1" x14ac:dyDescent="0.35">
      <c r="B21" s="937" t="s">
        <v>630</v>
      </c>
      <c r="C21" s="938"/>
      <c r="D21" s="938"/>
      <c r="E21" s="938"/>
      <c r="F21" s="938"/>
      <c r="G21" s="938"/>
      <c r="H21" s="938"/>
      <c r="I21" s="938"/>
      <c r="J21" s="939"/>
      <c r="L21" s="210"/>
      <c r="N21" s="210"/>
    </row>
    <row r="22" spans="2:14" s="8" customFormat="1" ht="15.5" x14ac:dyDescent="0.35">
      <c r="B22" s="285" t="s">
        <v>631</v>
      </c>
      <c r="C22" s="212">
        <v>33047371</v>
      </c>
      <c r="D22" s="363">
        <v>3939.7574999999997</v>
      </c>
      <c r="E22" s="214">
        <v>0.35</v>
      </c>
      <c r="F22" s="638">
        <f>ROUND(D22/$F$4,0)</f>
        <v>530</v>
      </c>
      <c r="G22" s="215">
        <f>ROUND(D22/$G$4,0)</f>
        <v>458</v>
      </c>
      <c r="H22" s="253">
        <f>ROUND(D22/$H$4,0)</f>
        <v>657</v>
      </c>
      <c r="I22" s="276">
        <f>ROUND(D22/$I$4,0)</f>
        <v>512</v>
      </c>
      <c r="J22" s="359">
        <f>ROUND(D22/$J$4,0)</f>
        <v>716</v>
      </c>
      <c r="L22" s="210"/>
      <c r="N22" s="616">
        <f>LEN(B22)</f>
        <v>64</v>
      </c>
    </row>
    <row r="23" spans="2:14" s="8" customFormat="1" ht="15.5" x14ac:dyDescent="0.35">
      <c r="B23" s="285" t="s">
        <v>632</v>
      </c>
      <c r="C23" s="212">
        <v>33047372</v>
      </c>
      <c r="D23" s="363">
        <v>3939.7575000000002</v>
      </c>
      <c r="E23" s="214">
        <v>0.35</v>
      </c>
      <c r="F23" s="638">
        <f>ROUND(D23/$F$4,0)</f>
        <v>530</v>
      </c>
      <c r="G23" s="215">
        <f>ROUND(D23/$G$4,0)</f>
        <v>458</v>
      </c>
      <c r="H23" s="253">
        <f>ROUND(D23/$H$4,0)</f>
        <v>657</v>
      </c>
      <c r="I23" s="276">
        <f>ROUND(D23/$I$4,0)</f>
        <v>512</v>
      </c>
      <c r="J23" s="359">
        <f>ROUND(D23/$J$4,0)</f>
        <v>716</v>
      </c>
      <c r="L23" s="210"/>
      <c r="N23" s="616">
        <f>LEN(B23)</f>
        <v>64</v>
      </c>
    </row>
    <row r="24" spans="2:14" s="8" customFormat="1" ht="15.5" x14ac:dyDescent="0.35">
      <c r="B24" s="285" t="s">
        <v>633</v>
      </c>
      <c r="C24" s="212">
        <v>33047373</v>
      </c>
      <c r="D24" s="363">
        <v>3939.7575000000002</v>
      </c>
      <c r="E24" s="214">
        <v>0.35</v>
      </c>
      <c r="F24" s="638">
        <f>ROUND(D24/$F$4,0)</f>
        <v>530</v>
      </c>
      <c r="G24" s="215">
        <f>ROUND(D24/$G$4,0)</f>
        <v>458</v>
      </c>
      <c r="H24" s="253">
        <f>ROUND(D24/$H$4,0)</f>
        <v>657</v>
      </c>
      <c r="I24" s="276">
        <f>ROUND(D24/$I$4,0)</f>
        <v>512</v>
      </c>
      <c r="J24" s="359">
        <f>ROUND(D24/$J$4,0)</f>
        <v>716</v>
      </c>
      <c r="L24" s="210" t="s">
        <v>634</v>
      </c>
      <c r="N24" s="616">
        <f>LEN(B24)</f>
        <v>64</v>
      </c>
    </row>
    <row r="25" spans="2:14" s="8" customFormat="1" ht="15.5" x14ac:dyDescent="0.35">
      <c r="B25" s="285" t="s">
        <v>635</v>
      </c>
      <c r="C25" s="212">
        <v>33047374</v>
      </c>
      <c r="D25" s="363">
        <v>3939.7574999999997</v>
      </c>
      <c r="E25" s="214">
        <v>0.35</v>
      </c>
      <c r="F25" s="638">
        <f>ROUND(D25/$F$4,0)</f>
        <v>530</v>
      </c>
      <c r="G25" s="215">
        <f>ROUND(D25/$G$4,0)</f>
        <v>458</v>
      </c>
      <c r="H25" s="253">
        <f>ROUND(D25/$H$4,0)</f>
        <v>657</v>
      </c>
      <c r="I25" s="276">
        <f>ROUND(D25/$I$4,0)</f>
        <v>512</v>
      </c>
      <c r="J25" s="359">
        <f>ROUND(D25/$J$4,0)</f>
        <v>716</v>
      </c>
      <c r="L25" s="210" t="s">
        <v>634</v>
      </c>
      <c r="N25" s="616">
        <f>LEN(B25)</f>
        <v>68</v>
      </c>
    </row>
    <row r="26" spans="2:14" s="8" customFormat="1" ht="15.5" x14ac:dyDescent="0.35">
      <c r="B26" s="12"/>
      <c r="C26" s="55"/>
      <c r="D26" s="159"/>
      <c r="E26" s="55"/>
      <c r="F26" s="160"/>
      <c r="G26" s="175"/>
      <c r="H26" s="178"/>
      <c r="I26" s="179"/>
      <c r="J26" s="179"/>
    </row>
    <row r="27" spans="2:14" s="8" customFormat="1" ht="21" x14ac:dyDescent="0.35">
      <c r="B27" s="409" t="s">
        <v>636</v>
      </c>
      <c r="C27" s="380"/>
      <c r="D27" s="381"/>
      <c r="E27" s="380"/>
      <c r="F27" s="382"/>
      <c r="G27" s="379"/>
      <c r="H27" s="379"/>
      <c r="I27" s="411"/>
      <c r="J27" s="412"/>
      <c r="L27" s="210"/>
      <c r="N27" s="210"/>
    </row>
    <row r="28" spans="2:14" s="8" customFormat="1" ht="15.5" x14ac:dyDescent="0.35">
      <c r="B28" s="408" t="s">
        <v>637</v>
      </c>
      <c r="C28" s="413"/>
      <c r="D28" s="413"/>
      <c r="E28" s="413"/>
      <c r="F28" s="413"/>
      <c r="G28" s="414"/>
      <c r="H28" s="415"/>
      <c r="I28" s="416"/>
      <c r="J28" s="417"/>
      <c r="L28" s="210"/>
      <c r="N28" s="210"/>
    </row>
    <row r="29" spans="2:14" s="8" customFormat="1" ht="15.5" x14ac:dyDescent="0.35">
      <c r="B29" s="285" t="s">
        <v>638</v>
      </c>
      <c r="C29" s="212">
        <v>33043841</v>
      </c>
      <c r="D29" s="363">
        <v>4057</v>
      </c>
      <c r="E29" s="214">
        <v>0.35</v>
      </c>
      <c r="F29" s="638">
        <f>ROUND(D29/$F$4,0)</f>
        <v>546</v>
      </c>
      <c r="G29" s="215">
        <f>ROUND(D29/$G$4,0)</f>
        <v>472</v>
      </c>
      <c r="H29" s="253">
        <f>ROUND(D29/$H$4,0)</f>
        <v>676</v>
      </c>
      <c r="I29" s="276">
        <f>ROUND(D29/$I$4,0)</f>
        <v>527</v>
      </c>
      <c r="J29" s="359">
        <f>ROUND(D29/$J$4,0)</f>
        <v>738</v>
      </c>
      <c r="L29" s="210"/>
      <c r="N29" s="616">
        <f>LEN(B29)</f>
        <v>53</v>
      </c>
    </row>
    <row r="30" spans="2:14" s="8" customFormat="1" ht="15.5" x14ac:dyDescent="0.35">
      <c r="B30" s="12"/>
      <c r="C30" s="55"/>
      <c r="D30" s="159"/>
      <c r="E30" s="55"/>
      <c r="F30" s="160"/>
      <c r="G30" s="175"/>
      <c r="H30" s="178"/>
      <c r="I30" s="179"/>
      <c r="J30" s="179"/>
    </row>
    <row r="31" spans="2:14" s="8" customFormat="1" ht="21" x14ac:dyDescent="0.35">
      <c r="B31" s="374" t="s">
        <v>123</v>
      </c>
      <c r="C31" s="375"/>
      <c r="D31" s="376"/>
      <c r="E31" s="375"/>
      <c r="F31" s="410"/>
      <c r="G31" s="379"/>
      <c r="H31" s="418"/>
      <c r="I31" s="411"/>
      <c r="J31" s="412"/>
      <c r="L31" s="210"/>
      <c r="N31" s="210"/>
    </row>
    <row r="32" spans="2:14" s="8" customFormat="1" ht="15.5" x14ac:dyDescent="0.35">
      <c r="B32" s="943" t="s">
        <v>639</v>
      </c>
      <c r="C32" s="944"/>
      <c r="D32" s="944"/>
      <c r="E32" s="944"/>
      <c r="F32" s="944"/>
      <c r="G32" s="944"/>
      <c r="H32" s="944"/>
      <c r="I32" s="944"/>
      <c r="J32" s="945"/>
      <c r="L32" s="210"/>
      <c r="N32" s="210"/>
    </row>
    <row r="33" spans="2:15" s="8" customFormat="1" ht="15.5" x14ac:dyDescent="0.35">
      <c r="B33" s="874" t="s">
        <v>640</v>
      </c>
      <c r="C33" s="872"/>
      <c r="D33" s="872"/>
      <c r="E33" s="872"/>
      <c r="F33" s="872"/>
      <c r="G33" s="872"/>
      <c r="H33" s="872"/>
      <c r="I33" s="872"/>
      <c r="J33" s="873"/>
      <c r="L33" s="210"/>
      <c r="N33" s="210"/>
    </row>
    <row r="34" spans="2:15" s="8" customFormat="1" ht="15.5" x14ac:dyDescent="0.35">
      <c r="B34" s="875" t="s">
        <v>641</v>
      </c>
      <c r="C34" s="876"/>
      <c r="D34" s="876"/>
      <c r="E34" s="876"/>
      <c r="F34" s="876"/>
      <c r="G34" s="876"/>
      <c r="H34" s="876"/>
      <c r="I34" s="876"/>
      <c r="J34" s="877"/>
      <c r="L34" s="210"/>
      <c r="N34" s="210"/>
    </row>
    <row r="35" spans="2:15" s="8" customFormat="1" ht="15.5" x14ac:dyDescent="0.35">
      <c r="B35" s="714" t="s">
        <v>642</v>
      </c>
      <c r="C35" s="712"/>
      <c r="D35" s="712"/>
      <c r="E35" s="712"/>
      <c r="F35" s="712"/>
      <c r="G35" s="712"/>
      <c r="H35" s="712"/>
      <c r="I35" s="712"/>
      <c r="J35" s="713"/>
      <c r="L35" s="210"/>
      <c r="N35" s="210"/>
      <c r="O35" s="153"/>
    </row>
    <row r="36" spans="2:15" s="8" customFormat="1" ht="15.5" x14ac:dyDescent="0.35">
      <c r="B36" s="311" t="s">
        <v>643</v>
      </c>
      <c r="C36" s="297">
        <v>33068700</v>
      </c>
      <c r="D36" s="309">
        <v>1171</v>
      </c>
      <c r="E36" s="298">
        <v>0.35</v>
      </c>
      <c r="F36" s="638">
        <f>ROUND(D36/$F$4,0)</f>
        <v>158</v>
      </c>
      <c r="G36" s="215">
        <f>ROUND(D36/$G$4,0)</f>
        <v>136</v>
      </c>
      <c r="H36" s="253">
        <f>ROUND(D36/$H$4,0)</f>
        <v>195</v>
      </c>
      <c r="I36" s="276">
        <f>ROUND(D36/$I$4,0)</f>
        <v>152</v>
      </c>
      <c r="J36" s="359">
        <f>ROUND(D36/$J$4,0)</f>
        <v>213</v>
      </c>
      <c r="L36" s="210"/>
      <c r="N36" s="616">
        <f>LEN(B36)</f>
        <v>85</v>
      </c>
    </row>
    <row r="37" spans="2:15" s="8" customFormat="1" ht="15.5" x14ac:dyDescent="0.35">
      <c r="B37" s="714" t="s">
        <v>644</v>
      </c>
      <c r="C37" s="712"/>
      <c r="D37" s="712"/>
      <c r="E37" s="712"/>
      <c r="F37" s="712"/>
      <c r="G37" s="712"/>
      <c r="H37" s="712"/>
      <c r="I37" s="712"/>
      <c r="J37" s="713"/>
      <c r="L37" s="210"/>
      <c r="N37" s="210"/>
      <c r="O37" s="153"/>
    </row>
    <row r="38" spans="2:15" s="8" customFormat="1" ht="15.5" x14ac:dyDescent="0.35">
      <c r="B38" s="311" t="s">
        <v>645</v>
      </c>
      <c r="C38" s="312">
        <v>33068803</v>
      </c>
      <c r="D38" s="309">
        <v>1366</v>
      </c>
      <c r="E38" s="298">
        <v>0.35</v>
      </c>
      <c r="F38" s="638">
        <f>ROUND(D38/$F$4,0)</f>
        <v>184</v>
      </c>
      <c r="G38" s="215">
        <f>ROUND(D38/$G$4,0)</f>
        <v>159</v>
      </c>
      <c r="H38" s="253">
        <f>ROUND(D38/$H$4,0)</f>
        <v>228</v>
      </c>
      <c r="I38" s="276">
        <f>ROUND(D38/$I$4,0)</f>
        <v>177</v>
      </c>
      <c r="J38" s="359">
        <f>ROUND(D38/$J$4,0)</f>
        <v>248</v>
      </c>
      <c r="L38" s="210"/>
      <c r="N38" s="616">
        <f>LEN(B38)</f>
        <v>78</v>
      </c>
    </row>
    <row r="39" spans="2:15" s="8" customFormat="1" ht="15.5" x14ac:dyDescent="0.35">
      <c r="B39" s="311" t="s">
        <v>646</v>
      </c>
      <c r="C39" s="312">
        <v>33068805</v>
      </c>
      <c r="D39" s="309">
        <v>1459</v>
      </c>
      <c r="E39" s="298">
        <v>0.35</v>
      </c>
      <c r="F39" s="638">
        <f>ROUND(D39/$F$4,0)</f>
        <v>196</v>
      </c>
      <c r="G39" s="215">
        <f>ROUND(D39/$G$4,0)</f>
        <v>170</v>
      </c>
      <c r="H39" s="253">
        <f>ROUND(D39/$H$4,0)</f>
        <v>243</v>
      </c>
      <c r="I39" s="276">
        <f>ROUND(D39/$I$4,0)</f>
        <v>189</v>
      </c>
      <c r="J39" s="359">
        <f>ROUND(D39/$J$4,0)</f>
        <v>265</v>
      </c>
      <c r="L39" s="210"/>
      <c r="N39" s="616">
        <f>LEN(B39)</f>
        <v>78</v>
      </c>
    </row>
    <row r="40" spans="2:15" s="8" customFormat="1" ht="15.5" x14ac:dyDescent="0.35">
      <c r="B40" s="311" t="s">
        <v>647</v>
      </c>
      <c r="C40" s="312">
        <v>33068810</v>
      </c>
      <c r="D40" s="309">
        <v>1699</v>
      </c>
      <c r="E40" s="298">
        <v>0.35</v>
      </c>
      <c r="F40" s="638">
        <f>ROUND(D40/$F$4,0)</f>
        <v>229</v>
      </c>
      <c r="G40" s="215">
        <f>ROUND(D40/$G$4,0)</f>
        <v>198</v>
      </c>
      <c r="H40" s="253">
        <f>ROUND(D40/$H$4,0)</f>
        <v>283</v>
      </c>
      <c r="I40" s="276">
        <f>ROUND(D40/$I$4,0)</f>
        <v>221</v>
      </c>
      <c r="J40" s="359">
        <f>ROUND(D40/$J$4,0)</f>
        <v>309</v>
      </c>
      <c r="L40" s="210"/>
      <c r="N40" s="616">
        <f>LEN(B40)</f>
        <v>79</v>
      </c>
    </row>
    <row r="41" spans="2:15" s="8" customFormat="1" ht="15.5" x14ac:dyDescent="0.35">
      <c r="B41" s="311" t="s">
        <v>648</v>
      </c>
      <c r="C41" s="312">
        <v>33068815</v>
      </c>
      <c r="D41" s="309">
        <v>1939</v>
      </c>
      <c r="E41" s="298">
        <v>0.35</v>
      </c>
      <c r="F41" s="638">
        <f>ROUND(D41/$F$4,0)</f>
        <v>261</v>
      </c>
      <c r="G41" s="215">
        <f>ROUND(D41/$G$4,0)</f>
        <v>225</v>
      </c>
      <c r="H41" s="253">
        <f>ROUND(D41/$H$4,0)</f>
        <v>323</v>
      </c>
      <c r="I41" s="276">
        <f>ROUND(D41/$I$4,0)</f>
        <v>252</v>
      </c>
      <c r="J41" s="359">
        <f>ROUND(D41/$J$4,0)</f>
        <v>353</v>
      </c>
      <c r="L41" s="210"/>
      <c r="N41" s="616">
        <f>LEN(B41)</f>
        <v>79</v>
      </c>
    </row>
    <row r="42" spans="2:15" s="8" customFormat="1" ht="15.5" x14ac:dyDescent="0.35">
      <c r="B42" s="311" t="s">
        <v>649</v>
      </c>
      <c r="C42" s="312">
        <v>33068825</v>
      </c>
      <c r="D42" s="309">
        <v>2419</v>
      </c>
      <c r="E42" s="298">
        <v>0.35</v>
      </c>
      <c r="F42" s="638">
        <f>ROUND(D42/$F$4,0)</f>
        <v>326</v>
      </c>
      <c r="G42" s="215">
        <f>ROUND(D42/$G$4,0)</f>
        <v>281</v>
      </c>
      <c r="H42" s="253">
        <f>ROUND(D42/$H$4,0)</f>
        <v>403</v>
      </c>
      <c r="I42" s="276">
        <f>ROUND(D42/$I$4,0)</f>
        <v>314</v>
      </c>
      <c r="J42" s="359">
        <f>ROUND(D42/$J$4,0)</f>
        <v>440</v>
      </c>
      <c r="L42" s="210"/>
      <c r="N42" s="616">
        <f>LEN(B42)</f>
        <v>79</v>
      </c>
    </row>
    <row r="43" spans="2:15" s="8" customFormat="1" ht="15.5" x14ac:dyDescent="0.35">
      <c r="B43" s="714" t="s">
        <v>650</v>
      </c>
      <c r="C43" s="712"/>
      <c r="D43" s="712"/>
      <c r="E43" s="712"/>
      <c r="F43" s="712"/>
      <c r="G43" s="712"/>
      <c r="H43" s="712"/>
      <c r="I43" s="712"/>
      <c r="J43" s="713"/>
      <c r="L43" s="210"/>
      <c r="N43" s="210"/>
      <c r="O43" s="153"/>
    </row>
    <row r="44" spans="2:15" s="8" customFormat="1" ht="17" customHeight="1" x14ac:dyDescent="0.35">
      <c r="B44" s="311" t="s">
        <v>651</v>
      </c>
      <c r="C44" s="297">
        <v>33068703</v>
      </c>
      <c r="D44" s="309">
        <v>1210</v>
      </c>
      <c r="E44" s="298">
        <v>0.35</v>
      </c>
      <c r="F44" s="638">
        <f>ROUND(D44/$F$4,0)</f>
        <v>163</v>
      </c>
      <c r="G44" s="215">
        <f>ROUND(D44/$G$4,0)</f>
        <v>141</v>
      </c>
      <c r="H44" s="253">
        <f>ROUND(D44/$H$4,0)</f>
        <v>202</v>
      </c>
      <c r="I44" s="276">
        <f>ROUND(D44/$I$4,0)</f>
        <v>157</v>
      </c>
      <c r="J44" s="359">
        <f>ROUND(D44/$J$4,0)</f>
        <v>220</v>
      </c>
      <c r="L44" s="210" t="s">
        <v>652</v>
      </c>
      <c r="N44" s="616">
        <f>LEN(B44)</f>
        <v>78</v>
      </c>
    </row>
    <row r="45" spans="2:15" s="8" customFormat="1" ht="17" customHeight="1" x14ac:dyDescent="0.35">
      <c r="B45" s="311" t="s">
        <v>653</v>
      </c>
      <c r="C45" s="297">
        <v>33068705</v>
      </c>
      <c r="D45" s="309">
        <v>1299</v>
      </c>
      <c r="E45" s="298">
        <v>0.35</v>
      </c>
      <c r="F45" s="638">
        <f>ROUND(D45/$F$4,0)</f>
        <v>175</v>
      </c>
      <c r="G45" s="215">
        <f>ROUND(D45/$G$4,0)</f>
        <v>151</v>
      </c>
      <c r="H45" s="253">
        <f>ROUND(D45/$H$4,0)</f>
        <v>217</v>
      </c>
      <c r="I45" s="276">
        <f>ROUND(D45/$I$4,0)</f>
        <v>169</v>
      </c>
      <c r="J45" s="359">
        <f>ROUND(D45/$J$4,0)</f>
        <v>236</v>
      </c>
      <c r="L45" s="210" t="s">
        <v>652</v>
      </c>
      <c r="N45" s="616">
        <f>LEN(B45)</f>
        <v>78</v>
      </c>
    </row>
    <row r="46" spans="2:15" s="8" customFormat="1" ht="17" customHeight="1" x14ac:dyDescent="0.35">
      <c r="B46" s="311" t="s">
        <v>654</v>
      </c>
      <c r="C46" s="297">
        <v>33068710</v>
      </c>
      <c r="D46" s="309">
        <v>1749</v>
      </c>
      <c r="E46" s="298">
        <v>0.35</v>
      </c>
      <c r="F46" s="638">
        <f>ROUND(D46/$F$4,0)</f>
        <v>235</v>
      </c>
      <c r="G46" s="215">
        <f>ROUND(D46/$G$4,0)</f>
        <v>203</v>
      </c>
      <c r="H46" s="253">
        <f>ROUND(D46/$H$4,0)</f>
        <v>292</v>
      </c>
      <c r="I46" s="276">
        <f>ROUND(D46/$I$4,0)</f>
        <v>227</v>
      </c>
      <c r="J46" s="359">
        <f>ROUND(D46/$J$4,0)</f>
        <v>318</v>
      </c>
      <c r="L46" s="210" t="s">
        <v>652</v>
      </c>
      <c r="N46" s="616">
        <f>LEN(B46)</f>
        <v>79</v>
      </c>
    </row>
    <row r="47" spans="2:15" s="8" customFormat="1" ht="17" customHeight="1" x14ac:dyDescent="0.35">
      <c r="B47" s="311" t="s">
        <v>655</v>
      </c>
      <c r="C47" s="297">
        <v>33068730</v>
      </c>
      <c r="D47" s="309">
        <v>2412</v>
      </c>
      <c r="E47" s="298">
        <v>0.35</v>
      </c>
      <c r="F47" s="638">
        <f>ROUND(D47/$F$4,0)</f>
        <v>325</v>
      </c>
      <c r="G47" s="215">
        <f>ROUND(D47/$G$4,0)</f>
        <v>280</v>
      </c>
      <c r="H47" s="253">
        <f>ROUND(D47/$H$4,0)</f>
        <v>402</v>
      </c>
      <c r="I47" s="276">
        <f>ROUND(D47/$I$4,0)</f>
        <v>313</v>
      </c>
      <c r="J47" s="359">
        <f>ROUND(D47/$J$4,0)</f>
        <v>439</v>
      </c>
      <c r="L47" s="210" t="s">
        <v>652</v>
      </c>
      <c r="N47" s="616">
        <f>LEN(B47)</f>
        <v>79</v>
      </c>
    </row>
    <row r="48" spans="2:15" s="8" customFormat="1" ht="17" customHeight="1" x14ac:dyDescent="0.35">
      <c r="B48" s="311" t="s">
        <v>656</v>
      </c>
      <c r="C48" s="297">
        <v>33068750</v>
      </c>
      <c r="D48" s="309">
        <v>3302</v>
      </c>
      <c r="E48" s="298">
        <v>0.35</v>
      </c>
      <c r="F48" s="638">
        <f>ROUND(D48/$F$4,0)</f>
        <v>444</v>
      </c>
      <c r="G48" s="215">
        <f>ROUND(D48/$G$4,0)</f>
        <v>384</v>
      </c>
      <c r="H48" s="253">
        <f>ROUND(D48/$H$4,0)</f>
        <v>550</v>
      </c>
      <c r="I48" s="276">
        <f>ROUND(D48/$I$4,0)</f>
        <v>429</v>
      </c>
      <c r="J48" s="359">
        <f>ROUND(D48/$J$4,0)</f>
        <v>600</v>
      </c>
      <c r="L48" s="210" t="s">
        <v>652</v>
      </c>
      <c r="N48" s="616">
        <f>LEN(B48)</f>
        <v>79</v>
      </c>
    </row>
    <row r="49" spans="2:15" s="8" customFormat="1" ht="15.5" x14ac:dyDescent="0.35">
      <c r="B49" s="714" t="s">
        <v>657</v>
      </c>
      <c r="C49" s="712"/>
      <c r="D49" s="712"/>
      <c r="E49" s="712"/>
      <c r="F49" s="712"/>
      <c r="G49" s="712"/>
      <c r="H49" s="712"/>
      <c r="I49" s="712"/>
      <c r="J49" s="713"/>
      <c r="L49" s="210"/>
      <c r="N49" s="210"/>
      <c r="O49" s="153"/>
    </row>
    <row r="50" spans="2:15" s="8" customFormat="1" ht="15.5" x14ac:dyDescent="0.35">
      <c r="B50" s="959" t="s">
        <v>658</v>
      </c>
      <c r="C50" s="941"/>
      <c r="D50" s="941"/>
      <c r="E50" s="941"/>
      <c r="F50" s="941"/>
      <c r="G50" s="941"/>
      <c r="H50" s="941"/>
      <c r="I50" s="941"/>
      <c r="J50" s="942"/>
      <c r="L50" s="210"/>
      <c r="N50" s="210"/>
    </row>
    <row r="51" spans="2:15" s="8" customFormat="1" ht="15.5" x14ac:dyDescent="0.35">
      <c r="B51" s="319" t="s">
        <v>659</v>
      </c>
      <c r="C51" s="320">
        <v>33062510</v>
      </c>
      <c r="D51" s="321">
        <v>1171</v>
      </c>
      <c r="E51" s="325">
        <v>0.35</v>
      </c>
      <c r="F51" s="738">
        <f>ROUND(D51/$F$4,0)</f>
        <v>158</v>
      </c>
      <c r="G51" s="739">
        <f>ROUND(D51/$G$4,0)</f>
        <v>136</v>
      </c>
      <c r="H51" s="740">
        <f>ROUND(D51/$H$4,0)</f>
        <v>195</v>
      </c>
      <c r="I51" s="741">
        <f>ROUND(D51/$I$4,0)</f>
        <v>152</v>
      </c>
      <c r="J51" s="742">
        <f>ROUND(D51/$J$4,0)</f>
        <v>213</v>
      </c>
      <c r="L51" s="210"/>
      <c r="N51" s="616">
        <f>LEN(B51)</f>
        <v>65</v>
      </c>
    </row>
    <row r="52" spans="2:15" s="8" customFormat="1" ht="15.5" x14ac:dyDescent="0.35">
      <c r="B52" s="875" t="s">
        <v>660</v>
      </c>
      <c r="C52" s="876"/>
      <c r="D52" s="876"/>
      <c r="E52" s="876"/>
      <c r="F52" s="876"/>
      <c r="G52" s="876"/>
      <c r="H52" s="876"/>
      <c r="I52" s="876"/>
      <c r="J52" s="877"/>
      <c r="L52" s="210" t="s">
        <v>25</v>
      </c>
      <c r="N52" s="210"/>
    </row>
    <row r="53" spans="2:15" s="8" customFormat="1" ht="15.5" x14ac:dyDescent="0.35">
      <c r="B53" s="963" t="s">
        <v>661</v>
      </c>
      <c r="C53" s="947"/>
      <c r="D53" s="947"/>
      <c r="E53" s="947"/>
      <c r="F53" s="947"/>
      <c r="G53" s="947"/>
      <c r="H53" s="947"/>
      <c r="I53" s="947"/>
      <c r="J53" s="948"/>
      <c r="L53" s="210"/>
      <c r="N53" s="210"/>
    </row>
    <row r="54" spans="2:15" s="8" customFormat="1" ht="15.5" x14ac:dyDescent="0.35">
      <c r="B54" s="714" t="s">
        <v>662</v>
      </c>
      <c r="C54" s="712"/>
      <c r="D54" s="712"/>
      <c r="E54" s="712"/>
      <c r="F54" s="712"/>
      <c r="G54" s="712"/>
      <c r="H54" s="712"/>
      <c r="I54" s="712"/>
      <c r="J54" s="713"/>
      <c r="L54" s="210"/>
      <c r="N54" s="210"/>
      <c r="O54" s="153"/>
    </row>
    <row r="55" spans="2:15" s="8" customFormat="1" ht="15.5" x14ac:dyDescent="0.35">
      <c r="B55" s="311" t="s">
        <v>663</v>
      </c>
      <c r="C55" s="297">
        <v>33069403</v>
      </c>
      <c r="D55" s="309">
        <v>3861</v>
      </c>
      <c r="E55" s="298">
        <v>0.35</v>
      </c>
      <c r="F55" s="638">
        <f>ROUND(D55/$F$4,0)</f>
        <v>520</v>
      </c>
      <c r="G55" s="215">
        <f>ROUND(D55/$G$4,0)</f>
        <v>449</v>
      </c>
      <c r="H55" s="253">
        <f>ROUND(D55/$H$4,0)</f>
        <v>644</v>
      </c>
      <c r="I55" s="276">
        <f>ROUND(D55/$I$4,0)</f>
        <v>501</v>
      </c>
      <c r="J55" s="359">
        <f>ROUND(D55/$J$4,0)</f>
        <v>702</v>
      </c>
      <c r="L55" s="210" t="s">
        <v>25</v>
      </c>
      <c r="N55" s="616">
        <f t="shared" ref="N55:N57" si="0">LEN(B55)</f>
        <v>88</v>
      </c>
    </row>
    <row r="56" spans="2:15" s="8" customFormat="1" ht="15.5" x14ac:dyDescent="0.35">
      <c r="B56" s="311" t="s">
        <v>664</v>
      </c>
      <c r="C56" s="297">
        <v>33069405</v>
      </c>
      <c r="D56" s="309">
        <v>4356</v>
      </c>
      <c r="E56" s="298">
        <v>0.35</v>
      </c>
      <c r="F56" s="638">
        <f>ROUND(D56/$F$4,0)</f>
        <v>586</v>
      </c>
      <c r="G56" s="215">
        <f>ROUND(D56/$G$4,0)</f>
        <v>507</v>
      </c>
      <c r="H56" s="253">
        <f>ROUND(D56/$H$4,0)</f>
        <v>726</v>
      </c>
      <c r="I56" s="276">
        <f>ROUND(D56/$I$4,0)</f>
        <v>566</v>
      </c>
      <c r="J56" s="359">
        <f>ROUND(D56/$J$4,0)</f>
        <v>792</v>
      </c>
      <c r="L56" s="210" t="s">
        <v>25</v>
      </c>
      <c r="N56" s="616">
        <f t="shared" si="0"/>
        <v>88</v>
      </c>
    </row>
    <row r="57" spans="2:15" s="8" customFormat="1" ht="15.5" x14ac:dyDescent="0.35">
      <c r="B57" s="311" t="s">
        <v>665</v>
      </c>
      <c r="C57" s="297">
        <v>33069410</v>
      </c>
      <c r="D57" s="309">
        <v>5598</v>
      </c>
      <c r="E57" s="298">
        <v>0.35</v>
      </c>
      <c r="F57" s="638">
        <f>ROUND(D57/$F$4,0)</f>
        <v>753</v>
      </c>
      <c r="G57" s="215">
        <f>ROUND(D57/$G$4,0)</f>
        <v>651</v>
      </c>
      <c r="H57" s="253">
        <f>ROUND(D57/$H$4,0)</f>
        <v>933</v>
      </c>
      <c r="I57" s="276">
        <f>ROUND(D57/$I$4,0)</f>
        <v>727</v>
      </c>
      <c r="J57" s="359">
        <f>ROUND(D57/$J$4,0)</f>
        <v>1018</v>
      </c>
      <c r="L57" s="210" t="s">
        <v>25</v>
      </c>
      <c r="N57" s="616">
        <f t="shared" si="0"/>
        <v>89</v>
      </c>
    </row>
    <row r="58" spans="2:15" s="8" customFormat="1" ht="15.5" x14ac:dyDescent="0.35">
      <c r="B58" s="311" t="s">
        <v>666</v>
      </c>
      <c r="C58" s="297">
        <v>33069415</v>
      </c>
      <c r="D58" s="309">
        <v>6840</v>
      </c>
      <c r="E58" s="298">
        <v>0.35</v>
      </c>
      <c r="F58" s="638">
        <f>ROUND(D58/$F$4,0)</f>
        <v>921</v>
      </c>
      <c r="G58" s="215">
        <f>ROUND(D58/$G$4,0)</f>
        <v>795</v>
      </c>
      <c r="H58" s="253">
        <f>ROUND(D58/$H$4,0)</f>
        <v>1140</v>
      </c>
      <c r="I58" s="276">
        <f>ROUND(D58/$I$4,0)</f>
        <v>888</v>
      </c>
      <c r="J58" s="359">
        <f>ROUND(D58/$J$4,0)</f>
        <v>1244</v>
      </c>
      <c r="L58" s="210" t="s">
        <v>25</v>
      </c>
      <c r="N58" s="616">
        <f>LEN(B58)</f>
        <v>89</v>
      </c>
    </row>
    <row r="59" spans="2:15" s="8" customFormat="1" ht="15.5" x14ac:dyDescent="0.35">
      <c r="B59" s="311" t="s">
        <v>667</v>
      </c>
      <c r="C59" s="297">
        <v>33069425</v>
      </c>
      <c r="D59" s="309">
        <v>9324</v>
      </c>
      <c r="E59" s="325">
        <v>0.35</v>
      </c>
      <c r="F59" s="738">
        <f>ROUND(D59/$F$4,0)</f>
        <v>1255</v>
      </c>
      <c r="G59" s="739">
        <f>ROUND(D59/$G$4,0)</f>
        <v>1084</v>
      </c>
      <c r="H59" s="740">
        <f>ROUND(D59/$H$4,0)</f>
        <v>1554</v>
      </c>
      <c r="I59" s="741">
        <f>ROUND(D59/$I$4,0)</f>
        <v>1211</v>
      </c>
      <c r="J59" s="742">
        <f>ROUND(D59/$J$4,0)</f>
        <v>1695</v>
      </c>
      <c r="L59" s="210" t="s">
        <v>25</v>
      </c>
      <c r="N59" s="616">
        <f>LEN(B59)</f>
        <v>89</v>
      </c>
    </row>
    <row r="60" spans="2:15" s="8" customFormat="1" ht="15.5" x14ac:dyDescent="0.35">
      <c r="B60" s="874" t="s">
        <v>668</v>
      </c>
      <c r="C60" s="872"/>
      <c r="D60" s="872"/>
      <c r="E60" s="872"/>
      <c r="F60" s="872"/>
      <c r="G60" s="872"/>
      <c r="H60" s="872"/>
      <c r="I60" s="872"/>
      <c r="J60" s="873"/>
      <c r="L60" s="210"/>
      <c r="N60" s="210"/>
    </row>
    <row r="61" spans="2:15" s="8" customFormat="1" ht="15.5" x14ac:dyDescent="0.35">
      <c r="B61" s="744" t="s">
        <v>669</v>
      </c>
      <c r="C61" s="745"/>
      <c r="D61" s="745"/>
      <c r="E61" s="745"/>
      <c r="F61" s="745"/>
      <c r="G61" s="745"/>
      <c r="H61" s="745"/>
      <c r="I61" s="745"/>
      <c r="J61" s="746"/>
      <c r="L61" s="210"/>
      <c r="N61" s="210"/>
      <c r="O61" s="153"/>
    </row>
    <row r="62" spans="2:15" s="8" customFormat="1" ht="15.5" x14ac:dyDescent="0.35">
      <c r="B62" s="311" t="s">
        <v>670</v>
      </c>
      <c r="C62" s="297">
        <v>33068400</v>
      </c>
      <c r="D62" s="309">
        <v>1370</v>
      </c>
      <c r="E62" s="298">
        <v>0.35</v>
      </c>
      <c r="F62" s="639">
        <f>ROUND(D62/$F$4,0)</f>
        <v>184</v>
      </c>
      <c r="G62" s="299">
        <f>ROUND(D62/$G$4,0)</f>
        <v>159</v>
      </c>
      <c r="H62" s="300">
        <f>ROUND(D62/$H$4,0)</f>
        <v>228</v>
      </c>
      <c r="I62" s="301">
        <f>ROUND(D62/$I$4,0)</f>
        <v>178</v>
      </c>
      <c r="J62" s="310">
        <f>ROUND(D62/$J$4,0)</f>
        <v>249</v>
      </c>
      <c r="L62" s="210"/>
      <c r="N62" s="616">
        <f>LEN(B62)</f>
        <v>92</v>
      </c>
    </row>
    <row r="63" spans="2:15" s="8" customFormat="1" ht="15.5" x14ac:dyDescent="0.35">
      <c r="B63" s="744" t="s">
        <v>671</v>
      </c>
      <c r="C63" s="745"/>
      <c r="D63" s="745"/>
      <c r="E63" s="745"/>
      <c r="F63" s="745"/>
      <c r="G63" s="745"/>
      <c r="H63" s="745"/>
      <c r="I63" s="745"/>
      <c r="J63" s="746"/>
      <c r="L63" s="210"/>
      <c r="N63" s="210"/>
      <c r="O63" s="153"/>
    </row>
    <row r="64" spans="2:15" s="8" customFormat="1" ht="31.5" customHeight="1" x14ac:dyDescent="0.35">
      <c r="B64" s="940" t="s">
        <v>672</v>
      </c>
      <c r="C64" s="941"/>
      <c r="D64" s="941"/>
      <c r="E64" s="941"/>
      <c r="F64" s="941"/>
      <c r="G64" s="941"/>
      <c r="H64" s="941"/>
      <c r="I64" s="941"/>
      <c r="J64" s="942"/>
      <c r="L64" s="210"/>
      <c r="N64" s="210"/>
    </row>
    <row r="65" spans="2:15" s="8" customFormat="1" ht="15.5" x14ac:dyDescent="0.35">
      <c r="B65" s="311" t="s">
        <v>673</v>
      </c>
      <c r="C65" s="312">
        <v>33068401</v>
      </c>
      <c r="D65" s="309">
        <v>976</v>
      </c>
      <c r="E65" s="298">
        <v>0.35</v>
      </c>
      <c r="F65" s="639">
        <f t="shared" ref="F65:F69" si="1">ROUND(D65/$F$4,0)</f>
        <v>131</v>
      </c>
      <c r="G65" s="299">
        <f t="shared" ref="G65:G69" si="2">ROUND(D65/$G$4,0)</f>
        <v>113</v>
      </c>
      <c r="H65" s="300">
        <f>ROUND(D65/$H$4,0)</f>
        <v>163</v>
      </c>
      <c r="I65" s="301">
        <f t="shared" ref="I65:I69" si="3">ROUND(D65/$I$4,0)</f>
        <v>127</v>
      </c>
      <c r="J65" s="310">
        <f t="shared" ref="J65:J69" si="4">ROUND(D65/$J$4,0)</f>
        <v>177</v>
      </c>
      <c r="L65" s="210"/>
      <c r="N65" s="616">
        <f t="shared" ref="N65:N69" si="5">LEN(B65)</f>
        <v>77</v>
      </c>
    </row>
    <row r="66" spans="2:15" s="8" customFormat="1" ht="15.5" x14ac:dyDescent="0.35">
      <c r="B66" s="311" t="s">
        <v>674</v>
      </c>
      <c r="C66" s="312">
        <v>33068404</v>
      </c>
      <c r="D66" s="309">
        <v>2673</v>
      </c>
      <c r="E66" s="298">
        <v>0.35</v>
      </c>
      <c r="F66" s="639">
        <f t="shared" si="1"/>
        <v>360</v>
      </c>
      <c r="G66" s="299">
        <f t="shared" si="2"/>
        <v>311</v>
      </c>
      <c r="H66" s="300">
        <f t="shared" ref="H66:H69" si="6">ROUND(D66/$H$4,0)</f>
        <v>446</v>
      </c>
      <c r="I66" s="301">
        <f t="shared" si="3"/>
        <v>347</v>
      </c>
      <c r="J66" s="310">
        <f t="shared" si="4"/>
        <v>486</v>
      </c>
      <c r="L66" s="210"/>
      <c r="N66" s="616">
        <f t="shared" si="5"/>
        <v>42</v>
      </c>
    </row>
    <row r="67" spans="2:15" s="8" customFormat="1" ht="15.5" x14ac:dyDescent="0.35">
      <c r="B67" s="311" t="s">
        <v>675</v>
      </c>
      <c r="C67" s="312">
        <v>33068402</v>
      </c>
      <c r="D67" s="309">
        <v>296</v>
      </c>
      <c r="E67" s="298">
        <v>0.35</v>
      </c>
      <c r="F67" s="639">
        <f t="shared" si="1"/>
        <v>40</v>
      </c>
      <c r="G67" s="299">
        <f t="shared" si="2"/>
        <v>34</v>
      </c>
      <c r="H67" s="300">
        <f t="shared" si="6"/>
        <v>49</v>
      </c>
      <c r="I67" s="301">
        <f t="shared" si="3"/>
        <v>38</v>
      </c>
      <c r="J67" s="310">
        <f t="shared" si="4"/>
        <v>54</v>
      </c>
      <c r="L67" s="210"/>
      <c r="N67" s="616">
        <f t="shared" si="5"/>
        <v>85</v>
      </c>
    </row>
    <row r="68" spans="2:15" s="8" customFormat="1" ht="15.5" x14ac:dyDescent="0.35">
      <c r="B68" s="311" t="s">
        <v>676</v>
      </c>
      <c r="C68" s="312">
        <v>33068403</v>
      </c>
      <c r="D68" s="309">
        <v>309</v>
      </c>
      <c r="E68" s="298">
        <v>0.35</v>
      </c>
      <c r="F68" s="639">
        <f t="shared" si="1"/>
        <v>42</v>
      </c>
      <c r="G68" s="299">
        <f t="shared" si="2"/>
        <v>36</v>
      </c>
      <c r="H68" s="300">
        <f t="shared" si="6"/>
        <v>52</v>
      </c>
      <c r="I68" s="301">
        <f t="shared" si="3"/>
        <v>40</v>
      </c>
      <c r="J68" s="310">
        <f t="shared" si="4"/>
        <v>56</v>
      </c>
      <c r="L68" s="210"/>
      <c r="N68" s="616">
        <f t="shared" si="5"/>
        <v>85</v>
      </c>
    </row>
    <row r="69" spans="2:15" s="8" customFormat="1" ht="15.5" x14ac:dyDescent="0.35">
      <c r="B69" s="311" t="s">
        <v>677</v>
      </c>
      <c r="C69" s="312">
        <v>33068405</v>
      </c>
      <c r="D69" s="309">
        <v>334</v>
      </c>
      <c r="E69" s="298">
        <v>0.35</v>
      </c>
      <c r="F69" s="639">
        <f t="shared" si="1"/>
        <v>45</v>
      </c>
      <c r="G69" s="299">
        <f t="shared" si="2"/>
        <v>39</v>
      </c>
      <c r="H69" s="300">
        <f t="shared" si="6"/>
        <v>56</v>
      </c>
      <c r="I69" s="301">
        <f t="shared" si="3"/>
        <v>43</v>
      </c>
      <c r="J69" s="310">
        <f t="shared" si="4"/>
        <v>61</v>
      </c>
      <c r="L69" s="210"/>
      <c r="N69" s="616">
        <f t="shared" si="5"/>
        <v>85</v>
      </c>
    </row>
    <row r="70" spans="2:15" s="8" customFormat="1" ht="15.5" x14ac:dyDescent="0.35">
      <c r="B70" s="311" t="s">
        <v>678</v>
      </c>
      <c r="C70" s="312">
        <v>33068410</v>
      </c>
      <c r="D70" s="309">
        <v>659</v>
      </c>
      <c r="E70" s="298">
        <v>0.35</v>
      </c>
      <c r="F70" s="639">
        <f>ROUND(D70/$F$4,0)</f>
        <v>89</v>
      </c>
      <c r="G70" s="299">
        <f>ROUND(D70/$G$4,0)</f>
        <v>77</v>
      </c>
      <c r="H70" s="300">
        <f>ROUND(D70/$H$4,0)</f>
        <v>110</v>
      </c>
      <c r="I70" s="301">
        <f>ROUND(D70/$I$4,0)</f>
        <v>86</v>
      </c>
      <c r="J70" s="310">
        <f>ROUND(D70/$J$4,0)</f>
        <v>120</v>
      </c>
      <c r="L70" s="210" t="s">
        <v>25</v>
      </c>
      <c r="N70" s="616">
        <f>LEN(B70)</f>
        <v>86</v>
      </c>
    </row>
    <row r="71" spans="2:15" s="8" customFormat="1" ht="15.5" x14ac:dyDescent="0.35">
      <c r="B71" s="743" t="s">
        <v>679</v>
      </c>
      <c r="C71" s="955"/>
      <c r="D71" s="956"/>
      <c r="E71" s="956"/>
      <c r="F71" s="956"/>
      <c r="G71" s="956"/>
      <c r="H71" s="956"/>
      <c r="I71" s="956"/>
      <c r="J71" s="957"/>
      <c r="L71" s="210"/>
      <c r="N71" s="210"/>
      <c r="O71" s="153"/>
    </row>
    <row r="72" spans="2:15" s="8" customFormat="1" ht="50" customHeight="1" x14ac:dyDescent="0.35">
      <c r="B72" s="960" t="s">
        <v>680</v>
      </c>
      <c r="C72" s="961"/>
      <c r="D72" s="961"/>
      <c r="E72" s="961"/>
      <c r="F72" s="961"/>
      <c r="G72" s="961"/>
      <c r="H72" s="961"/>
      <c r="I72" s="961"/>
      <c r="J72" s="962"/>
      <c r="L72" s="210" t="s">
        <v>652</v>
      </c>
      <c r="N72" s="210"/>
    </row>
    <row r="73" spans="2:15" s="8" customFormat="1" ht="15.5" x14ac:dyDescent="0.35">
      <c r="B73" s="311" t="s">
        <v>681</v>
      </c>
      <c r="C73" s="297">
        <v>33067474</v>
      </c>
      <c r="D73" s="309">
        <v>976</v>
      </c>
      <c r="E73" s="298">
        <v>0.35</v>
      </c>
      <c r="F73" s="638">
        <f>ROUND(D73/$F$4,0)</f>
        <v>131</v>
      </c>
      <c r="G73" s="215">
        <f>ROUND(D73/$G$4,0)</f>
        <v>113</v>
      </c>
      <c r="H73" s="253">
        <f>ROUND(D73/$H$4,0)</f>
        <v>163</v>
      </c>
      <c r="I73" s="276">
        <f>ROUND(D73/$I$4,0)</f>
        <v>127</v>
      </c>
      <c r="J73" s="359">
        <f>ROUND(D73/$J$4,0)</f>
        <v>177</v>
      </c>
      <c r="L73" s="210"/>
      <c r="N73" s="616">
        <f>LEN(B73)</f>
        <v>82</v>
      </c>
    </row>
    <row r="74" spans="2:15" s="8" customFormat="1" ht="15.5" x14ac:dyDescent="0.35">
      <c r="B74" s="311" t="s">
        <v>682</v>
      </c>
      <c r="C74" s="297">
        <v>33281500</v>
      </c>
      <c r="D74" s="309">
        <v>3489</v>
      </c>
      <c r="E74" s="298">
        <v>0.22</v>
      </c>
      <c r="F74" s="638">
        <f>ROUND(D74/$F$4,0)</f>
        <v>470</v>
      </c>
      <c r="G74" s="215">
        <f>ROUND(D74/$G$4,0)</f>
        <v>406</v>
      </c>
      <c r="H74" s="253">
        <f>ROUND(D74/$H$4,0)</f>
        <v>582</v>
      </c>
      <c r="I74" s="276">
        <f>ROUND(D74/$I$4,0)</f>
        <v>453</v>
      </c>
      <c r="J74" s="359">
        <f>ROUND(D74/$J$4,0)</f>
        <v>634</v>
      </c>
      <c r="L74" s="210" t="s">
        <v>652</v>
      </c>
      <c r="N74" s="616">
        <f>LEN(B74)</f>
        <v>30</v>
      </c>
    </row>
    <row r="75" spans="2:15" s="8" customFormat="1" ht="15.5" x14ac:dyDescent="0.35">
      <c r="B75" s="319" t="s">
        <v>683</v>
      </c>
      <c r="C75" s="297">
        <v>33285702</v>
      </c>
      <c r="D75" s="309">
        <v>2333</v>
      </c>
      <c r="E75" s="298">
        <v>0.22</v>
      </c>
      <c r="F75" s="638">
        <f>ROUND(D75/$F$4,0)</f>
        <v>314</v>
      </c>
      <c r="G75" s="215">
        <f>ROUND(D75/$G$4,0)</f>
        <v>271</v>
      </c>
      <c r="H75" s="253">
        <f>ROUND(D75/$H$4,0)</f>
        <v>389</v>
      </c>
      <c r="I75" s="276">
        <f>ROUND(D75/$I$4,0)</f>
        <v>303</v>
      </c>
      <c r="J75" s="359">
        <f>ROUND(D75/$J$4,0)</f>
        <v>424</v>
      </c>
      <c r="L75" s="210" t="s">
        <v>1372</v>
      </c>
      <c r="N75" s="616">
        <f>LEN(B75)</f>
        <v>92</v>
      </c>
      <c r="O75" s="153"/>
    </row>
    <row r="76" spans="2:15" s="8" customFormat="1" ht="15.5" x14ac:dyDescent="0.35">
      <c r="B76" s="319" t="s">
        <v>684</v>
      </c>
      <c r="C76" s="324">
        <v>33285805</v>
      </c>
      <c r="D76" s="321">
        <v>2058</v>
      </c>
      <c r="E76" s="325">
        <v>0.22</v>
      </c>
      <c r="F76" s="738">
        <f>ROUND(D76/$F$4,0)</f>
        <v>277</v>
      </c>
      <c r="G76" s="739">
        <f>ROUND(D76/$G$4,0)</f>
        <v>239</v>
      </c>
      <c r="H76" s="740">
        <f>ROUND(D76/$H$4,0)</f>
        <v>343</v>
      </c>
      <c r="I76" s="741">
        <f>ROUND(D76/$I$4,0)</f>
        <v>267</v>
      </c>
      <c r="J76" s="742">
        <f>ROUND(D76/$J$4,0)</f>
        <v>374</v>
      </c>
      <c r="L76" s="210" t="s">
        <v>1372</v>
      </c>
      <c r="N76" s="616">
        <f>LEN(B76)</f>
        <v>92</v>
      </c>
      <c r="O76" s="153"/>
    </row>
    <row r="77" spans="2:15" s="8" customFormat="1" ht="15.5" x14ac:dyDescent="0.35">
      <c r="B77" s="874" t="s">
        <v>685</v>
      </c>
      <c r="C77" s="872"/>
      <c r="D77" s="872"/>
      <c r="E77" s="872"/>
      <c r="F77" s="872"/>
      <c r="G77" s="872"/>
      <c r="H77" s="872"/>
      <c r="I77" s="872"/>
      <c r="J77" s="873"/>
      <c r="L77" s="210"/>
      <c r="N77" s="210"/>
    </row>
    <row r="78" spans="2:15" s="8" customFormat="1" ht="98.4" customHeight="1" x14ac:dyDescent="0.35">
      <c r="B78" s="940" t="s">
        <v>686</v>
      </c>
      <c r="C78" s="941"/>
      <c r="D78" s="941"/>
      <c r="E78" s="941"/>
      <c r="F78" s="941"/>
      <c r="G78" s="941"/>
      <c r="H78" s="941"/>
      <c r="I78" s="941"/>
      <c r="J78" s="942"/>
      <c r="L78" s="210" t="s">
        <v>652</v>
      </c>
      <c r="N78" s="210"/>
    </row>
    <row r="79" spans="2:15" s="8" customFormat="1" ht="17.5" x14ac:dyDescent="0.35">
      <c r="B79" s="319" t="s">
        <v>687</v>
      </c>
      <c r="C79" s="331">
        <v>33066115</v>
      </c>
      <c r="D79" s="309">
        <v>8708.4243750000005</v>
      </c>
      <c r="E79" s="298">
        <v>0.1</v>
      </c>
      <c r="F79" s="638">
        <f>ROUND(D79/$F$4,0)</f>
        <v>1172</v>
      </c>
      <c r="G79" s="215">
        <f>ROUND(D79/$G$4,0)</f>
        <v>1013</v>
      </c>
      <c r="H79" s="253">
        <f>ROUND(D79/$H$4,0)</f>
        <v>1451</v>
      </c>
      <c r="I79" s="276">
        <f>ROUND(D79/$I$4,0)</f>
        <v>1131</v>
      </c>
      <c r="J79" s="359">
        <f>ROUND(D79/$J$4,0)</f>
        <v>1583</v>
      </c>
      <c r="L79" s="210"/>
      <c r="N79" s="616">
        <f>LEN(B79)</f>
        <v>92</v>
      </c>
      <c r="O79" s="153"/>
    </row>
    <row r="80" spans="2:15" s="8" customFormat="1" ht="17.5" x14ac:dyDescent="0.35">
      <c r="B80" s="319" t="s">
        <v>688</v>
      </c>
      <c r="C80" s="331">
        <v>33066130</v>
      </c>
      <c r="D80" s="309">
        <v>8805.9431249999998</v>
      </c>
      <c r="E80" s="298">
        <v>0.1</v>
      </c>
      <c r="F80" s="638">
        <f>ROUND(D80/$F$4,0)</f>
        <v>1185</v>
      </c>
      <c r="G80" s="215">
        <f>ROUND(D80/$G$4,0)</f>
        <v>1024</v>
      </c>
      <c r="H80" s="253">
        <f>ROUND(D80/$H$4,0)</f>
        <v>1468</v>
      </c>
      <c r="I80" s="276">
        <f>ROUND(D80/$I$4,0)</f>
        <v>1144</v>
      </c>
      <c r="J80" s="359">
        <f>ROUND(D80/$J$4,0)</f>
        <v>1601</v>
      </c>
      <c r="L80" s="210"/>
      <c r="N80" s="616">
        <f>LEN(B80)</f>
        <v>90</v>
      </c>
      <c r="O80" s="153"/>
    </row>
    <row r="81" spans="2:15" s="8" customFormat="1" ht="15.5" x14ac:dyDescent="0.35">
      <c r="B81" s="874" t="s">
        <v>689</v>
      </c>
      <c r="C81" s="872"/>
      <c r="D81" s="872"/>
      <c r="E81" s="872"/>
      <c r="F81" s="872"/>
      <c r="G81" s="872"/>
      <c r="H81" s="872"/>
      <c r="I81" s="872"/>
      <c r="J81" s="873"/>
      <c r="L81" s="210"/>
      <c r="N81" s="210"/>
      <c r="O81" s="153"/>
    </row>
    <row r="82" spans="2:15" s="8" customFormat="1" ht="15.5" x14ac:dyDescent="0.35">
      <c r="B82" s="744" t="s">
        <v>690</v>
      </c>
      <c r="C82" s="745"/>
      <c r="D82" s="745"/>
      <c r="E82" s="745"/>
      <c r="F82" s="745"/>
      <c r="G82" s="745"/>
      <c r="H82" s="745"/>
      <c r="I82" s="745"/>
      <c r="J82" s="746"/>
      <c r="L82" s="210"/>
      <c r="N82" s="210"/>
      <c r="O82" s="153"/>
    </row>
    <row r="83" spans="2:15" s="8" customFormat="1" ht="15.5" x14ac:dyDescent="0.35">
      <c r="B83" s="337" t="s">
        <v>691</v>
      </c>
      <c r="C83" s="331">
        <v>33063750</v>
      </c>
      <c r="D83" s="309">
        <v>2653</v>
      </c>
      <c r="E83" s="298">
        <v>0.35</v>
      </c>
      <c r="F83" s="638">
        <f>ROUND(D83/$F$4,0)</f>
        <v>357</v>
      </c>
      <c r="G83" s="215">
        <f>ROUND(D83/$G$4,0)</f>
        <v>308</v>
      </c>
      <c r="H83" s="253">
        <f>ROUND(D83/$H$4,0)</f>
        <v>442</v>
      </c>
      <c r="I83" s="276">
        <f>ROUND(D83/$I$4,0)</f>
        <v>345</v>
      </c>
      <c r="J83" s="359">
        <f>ROUND(D83/$J$4,0)</f>
        <v>482</v>
      </c>
      <c r="L83" s="210"/>
      <c r="N83" s="616">
        <f>LEN(B83)</f>
        <v>91</v>
      </c>
      <c r="O83" s="153"/>
    </row>
    <row r="84" spans="2:15" s="8" customFormat="1" ht="15.5" x14ac:dyDescent="0.35">
      <c r="B84" s="333" t="s">
        <v>692</v>
      </c>
      <c r="C84" s="324">
        <v>33063712</v>
      </c>
      <c r="D84" s="321">
        <v>3550</v>
      </c>
      <c r="E84" s="325">
        <v>0.35</v>
      </c>
      <c r="F84" s="638">
        <f>ROUND(D84/$F$4,0)</f>
        <v>478</v>
      </c>
      <c r="G84" s="215">
        <f>ROUND(D84/$G$4,0)</f>
        <v>413</v>
      </c>
      <c r="H84" s="253">
        <f>ROUND(D84/$H$4,0)</f>
        <v>592</v>
      </c>
      <c r="I84" s="276">
        <f>ROUND(D84/$I$4,0)</f>
        <v>461</v>
      </c>
      <c r="J84" s="359">
        <f>ROUND(D84/$J$4,0)</f>
        <v>645</v>
      </c>
      <c r="L84" s="210"/>
      <c r="N84" s="616">
        <f>LEN(B84)</f>
        <v>91</v>
      </c>
      <c r="O84" s="153"/>
    </row>
    <row r="85" spans="2:15" s="8" customFormat="1" ht="15.5" x14ac:dyDescent="0.35">
      <c r="B85" s="878" t="s">
        <v>1373</v>
      </c>
      <c r="C85" s="745"/>
      <c r="D85" s="745"/>
      <c r="E85" s="745"/>
      <c r="F85" s="745"/>
      <c r="G85" s="745"/>
      <c r="H85" s="745"/>
      <c r="I85" s="745"/>
      <c r="J85" s="746"/>
      <c r="L85" s="210"/>
      <c r="N85" s="210"/>
      <c r="O85" s="153"/>
    </row>
    <row r="86" spans="2:15" s="8" customFormat="1" ht="15.5" x14ac:dyDescent="0.35">
      <c r="B86" s="337" t="s">
        <v>693</v>
      </c>
      <c r="C86" s="331">
        <v>33063751</v>
      </c>
      <c r="D86" s="309">
        <v>2653</v>
      </c>
      <c r="E86" s="298">
        <v>0.35</v>
      </c>
      <c r="F86" s="638">
        <f>ROUND(D86/$F$4,0)</f>
        <v>357</v>
      </c>
      <c r="G86" s="215">
        <f>ROUND(D86/$G$4,0)</f>
        <v>308</v>
      </c>
      <c r="H86" s="253">
        <f>ROUND(D86/$H$4,0)</f>
        <v>442</v>
      </c>
      <c r="I86" s="276">
        <f>ROUND(D86/$I$4,0)</f>
        <v>345</v>
      </c>
      <c r="J86" s="359">
        <f>ROUND(D86/$J$4,0)</f>
        <v>482</v>
      </c>
      <c r="L86" s="210" t="s">
        <v>25</v>
      </c>
      <c r="N86" s="616">
        <f>LEN(B86)</f>
        <v>81</v>
      </c>
      <c r="O86" s="153"/>
    </row>
    <row r="87" spans="2:15" s="8" customFormat="1" ht="15.5" x14ac:dyDescent="0.35">
      <c r="B87" s="333" t="s">
        <v>694</v>
      </c>
      <c r="C87" s="324">
        <v>33063713</v>
      </c>
      <c r="D87" s="321">
        <v>3550</v>
      </c>
      <c r="E87" s="325">
        <v>0.35</v>
      </c>
      <c r="F87" s="638">
        <f>ROUND(D87/$F$4,0)</f>
        <v>478</v>
      </c>
      <c r="G87" s="215">
        <f>ROUND(D87/$G$4,0)</f>
        <v>413</v>
      </c>
      <c r="H87" s="253">
        <f>ROUND(D87/$H$4,0)</f>
        <v>592</v>
      </c>
      <c r="I87" s="276">
        <f>ROUND(D87/$I$4,0)</f>
        <v>461</v>
      </c>
      <c r="J87" s="359">
        <f>ROUND(D87/$J$4,0)</f>
        <v>645</v>
      </c>
      <c r="L87" s="210" t="s">
        <v>25</v>
      </c>
      <c r="N87" s="616">
        <f>LEN(B87)</f>
        <v>82</v>
      </c>
      <c r="O87" s="153"/>
    </row>
    <row r="88" spans="2:15" s="8" customFormat="1" ht="15.5" x14ac:dyDescent="0.35">
      <c r="B88" s="874" t="s">
        <v>695</v>
      </c>
      <c r="C88" s="872"/>
      <c r="D88" s="872"/>
      <c r="E88" s="872"/>
      <c r="F88" s="872"/>
      <c r="G88" s="872"/>
      <c r="H88" s="872"/>
      <c r="I88" s="872"/>
      <c r="J88" s="873"/>
      <c r="L88" s="210"/>
      <c r="N88" s="210"/>
      <c r="O88" s="153"/>
    </row>
    <row r="89" spans="2:15" s="8" customFormat="1" ht="15.5" x14ac:dyDescent="0.35">
      <c r="B89" s="319" t="s">
        <v>696</v>
      </c>
      <c r="C89" s="312">
        <v>33062420</v>
      </c>
      <c r="D89" s="321">
        <v>1326</v>
      </c>
      <c r="E89" s="313">
        <v>0.35</v>
      </c>
      <c r="F89" s="638">
        <f>ROUND(D89/$F$4,0)</f>
        <v>178</v>
      </c>
      <c r="G89" s="215">
        <f>ROUND(D89/$G$4,0)</f>
        <v>154</v>
      </c>
      <c r="H89" s="253">
        <f>ROUND(D89/$H$4,0)</f>
        <v>221</v>
      </c>
      <c r="I89" s="276">
        <f>ROUND(D89/$I$4,0)</f>
        <v>172</v>
      </c>
      <c r="J89" s="359">
        <f>ROUND(D89/$J$4,0)</f>
        <v>241</v>
      </c>
      <c r="L89" s="210"/>
      <c r="N89" s="616">
        <f>LEN(B89)</f>
        <v>42</v>
      </c>
      <c r="O89" s="153"/>
    </row>
    <row r="90" spans="2:15" s="8" customFormat="1" ht="15.5" x14ac:dyDescent="0.35">
      <c r="B90" s="319" t="s">
        <v>697</v>
      </c>
      <c r="C90" s="320">
        <v>33062410</v>
      </c>
      <c r="D90" s="321">
        <v>1872</v>
      </c>
      <c r="E90" s="322">
        <v>0.35</v>
      </c>
      <c r="F90" s="638">
        <f>ROUND(D90/$F$4,0)</f>
        <v>252</v>
      </c>
      <c r="G90" s="215">
        <f>ROUND(D90/$G$4,0)</f>
        <v>218</v>
      </c>
      <c r="H90" s="253">
        <f>ROUND(D90/$H$4,0)</f>
        <v>312</v>
      </c>
      <c r="I90" s="276">
        <f>ROUND(D90/$I$4,0)</f>
        <v>243</v>
      </c>
      <c r="J90" s="359">
        <f>ROUND(D90/$J$4,0)</f>
        <v>340</v>
      </c>
      <c r="L90" s="210"/>
      <c r="N90" s="616">
        <f>LEN(B90)</f>
        <v>41</v>
      </c>
      <c r="O90" s="153"/>
    </row>
    <row r="91" spans="2:15" s="8" customFormat="1" ht="15.5" x14ac:dyDescent="0.35">
      <c r="B91" s="874" t="s">
        <v>698</v>
      </c>
      <c r="C91" s="872"/>
      <c r="D91" s="872"/>
      <c r="E91" s="872"/>
      <c r="F91" s="872"/>
      <c r="G91" s="872"/>
      <c r="H91" s="872"/>
      <c r="I91" s="872"/>
      <c r="J91" s="873"/>
      <c r="L91" s="210"/>
      <c r="N91" s="210"/>
      <c r="O91" s="153"/>
    </row>
    <row r="92" spans="2:15" s="8" customFormat="1" ht="15.5" x14ac:dyDescent="0.35">
      <c r="B92" s="319" t="s">
        <v>699</v>
      </c>
      <c r="C92" s="320">
        <v>33063400</v>
      </c>
      <c r="D92" s="321">
        <v>1170</v>
      </c>
      <c r="E92" s="322">
        <v>0.35</v>
      </c>
      <c r="F92" s="638">
        <f>ROUND(D92/$F$4,0)</f>
        <v>157</v>
      </c>
      <c r="G92" s="215">
        <f>ROUND(D92/$G$4,0)</f>
        <v>136</v>
      </c>
      <c r="H92" s="253">
        <f>ROUND(D92/$H$4,0)</f>
        <v>195</v>
      </c>
      <c r="I92" s="276">
        <f>ROUND(D92/$I$4,0)</f>
        <v>152</v>
      </c>
      <c r="J92" s="359">
        <f>ROUND(D92/$J$4,0)</f>
        <v>213</v>
      </c>
      <c r="L92" s="210"/>
      <c r="N92" s="616">
        <f>LEN(B92)</f>
        <v>63</v>
      </c>
      <c r="O92" s="153"/>
    </row>
    <row r="93" spans="2:15" s="8" customFormat="1" ht="15.5" x14ac:dyDescent="0.35">
      <c r="B93" s="319" t="s">
        <v>700</v>
      </c>
      <c r="C93" s="324">
        <v>33063600</v>
      </c>
      <c r="D93" s="321">
        <v>1287</v>
      </c>
      <c r="E93" s="325">
        <v>0.35</v>
      </c>
      <c r="F93" s="738">
        <f>ROUND(D93/$F$4,0)</f>
        <v>173</v>
      </c>
      <c r="G93" s="739">
        <f>ROUND(D93/$G$4,0)</f>
        <v>150</v>
      </c>
      <c r="H93" s="740">
        <f>ROUND(D93/$H$4,0)</f>
        <v>215</v>
      </c>
      <c r="I93" s="741">
        <f>ROUND(D93/$I$4,0)</f>
        <v>167</v>
      </c>
      <c r="J93" s="742">
        <f>ROUND(D93/$J$4,0)</f>
        <v>234</v>
      </c>
      <c r="L93" s="210"/>
      <c r="N93" s="616">
        <f>LEN(B93)</f>
        <v>76</v>
      </c>
      <c r="O93" s="153"/>
    </row>
    <row r="94" spans="2:15" s="8" customFormat="1" ht="15.5" x14ac:dyDescent="0.35">
      <c r="B94" s="958" t="s">
        <v>658</v>
      </c>
      <c r="C94" s="941"/>
      <c r="D94" s="941"/>
      <c r="E94" s="941"/>
      <c r="F94" s="941"/>
      <c r="G94" s="941"/>
      <c r="H94" s="941"/>
      <c r="I94" s="941"/>
      <c r="J94" s="942"/>
      <c r="L94" s="210"/>
      <c r="N94" s="210"/>
    </row>
    <row r="95" spans="2:15" s="8" customFormat="1" ht="15.5" x14ac:dyDescent="0.35">
      <c r="B95" s="900" t="s">
        <v>701</v>
      </c>
      <c r="C95" s="324">
        <v>33063420</v>
      </c>
      <c r="D95" s="321">
        <v>1410</v>
      </c>
      <c r="E95" s="214">
        <v>0.35</v>
      </c>
      <c r="F95" s="638">
        <f>ROUND(D95/$F$4,0)</f>
        <v>190</v>
      </c>
      <c r="G95" s="215">
        <f>ROUND(D95/$G$4,0)</f>
        <v>164</v>
      </c>
      <c r="H95" s="253">
        <f>ROUND(D95/$H$4,0)</f>
        <v>235</v>
      </c>
      <c r="I95" s="276">
        <f>ROUND(D95/$I$4,0)</f>
        <v>183</v>
      </c>
      <c r="J95" s="359">
        <f>ROUND(D95/$J$4,0)</f>
        <v>256</v>
      </c>
      <c r="L95" s="210" t="s">
        <v>652</v>
      </c>
      <c r="N95" s="616">
        <f>LEN(B95)</f>
        <v>69</v>
      </c>
      <c r="O95" s="153"/>
    </row>
    <row r="96" spans="2:15" s="8" customFormat="1" ht="31" x14ac:dyDescent="0.35">
      <c r="B96" s="930" t="s">
        <v>702</v>
      </c>
      <c r="C96" s="933">
        <v>33063421</v>
      </c>
      <c r="D96" s="936">
        <v>1410</v>
      </c>
      <c r="E96" s="904">
        <v>0.35</v>
      </c>
      <c r="F96" s="905">
        <f>ROUND(D96/$F$4,0)</f>
        <v>190</v>
      </c>
      <c r="G96" s="906">
        <f>ROUND(D96/$G$4,0)</f>
        <v>164</v>
      </c>
      <c r="H96" s="907">
        <f>ROUND(D96/$H$4,0)</f>
        <v>235</v>
      </c>
      <c r="I96" s="908">
        <f>ROUND(D96/$I$4,0)</f>
        <v>183</v>
      </c>
      <c r="J96" s="909">
        <f>ROUND(D96/$J$4,0)</f>
        <v>256</v>
      </c>
      <c r="L96" s="364" t="s">
        <v>1369</v>
      </c>
      <c r="N96" s="616">
        <f>LEN(B96)</f>
        <v>72</v>
      </c>
      <c r="O96" s="153"/>
    </row>
    <row r="97" spans="1:15" s="8" customFormat="1" ht="15.5" x14ac:dyDescent="0.35">
      <c r="B97" s="319" t="s">
        <v>703</v>
      </c>
      <c r="C97" s="324">
        <v>33063430</v>
      </c>
      <c r="D97" s="321">
        <v>1790</v>
      </c>
      <c r="E97" s="214">
        <v>0.35</v>
      </c>
      <c r="F97" s="638">
        <f>ROUND(D97/$F$4,0)</f>
        <v>241</v>
      </c>
      <c r="G97" s="215">
        <f>ROUND(D97/$G$4,0)</f>
        <v>208</v>
      </c>
      <c r="H97" s="253">
        <f>ROUND(D97/$H$4,0)</f>
        <v>298</v>
      </c>
      <c r="I97" s="276">
        <f>ROUND(D97/$I$4,0)</f>
        <v>232</v>
      </c>
      <c r="J97" s="359">
        <f>ROUND(D97/$J$4,0)</f>
        <v>325</v>
      </c>
      <c r="L97" s="210"/>
      <c r="N97" s="616">
        <f>LEN(B97)</f>
        <v>70</v>
      </c>
      <c r="O97" s="153"/>
    </row>
    <row r="98" spans="1:15" s="8" customFormat="1" ht="15.5" x14ac:dyDescent="0.35">
      <c r="B98" s="874" t="s">
        <v>704</v>
      </c>
      <c r="C98" s="872"/>
      <c r="D98" s="872"/>
      <c r="E98" s="872"/>
      <c r="F98" s="872"/>
      <c r="G98" s="872"/>
      <c r="H98" s="872"/>
      <c r="I98" s="872"/>
      <c r="J98" s="873"/>
      <c r="L98" s="210"/>
      <c r="N98" s="210"/>
      <c r="O98" s="153"/>
    </row>
    <row r="99" spans="1:15" s="8" customFormat="1" ht="15.5" x14ac:dyDescent="0.35">
      <c r="B99" s="319" t="s">
        <v>705</v>
      </c>
      <c r="C99" s="297">
        <v>33063303</v>
      </c>
      <c r="D99" s="309">
        <v>741</v>
      </c>
      <c r="E99" s="298">
        <v>0.35</v>
      </c>
      <c r="F99" s="638">
        <f>ROUND(D99/$F$4,0)</f>
        <v>100</v>
      </c>
      <c r="G99" s="215">
        <f>ROUND(D99/$G$4,0)</f>
        <v>86</v>
      </c>
      <c r="H99" s="253">
        <f>ROUND(D99/$H$4,0)</f>
        <v>124</v>
      </c>
      <c r="I99" s="276">
        <f>ROUND(D99/$I$4,0)</f>
        <v>96</v>
      </c>
      <c r="J99" s="359">
        <f>ROUND(D99/$J$4,0)</f>
        <v>135</v>
      </c>
      <c r="L99" s="210"/>
      <c r="N99" s="616">
        <f>LEN(B99)</f>
        <v>53</v>
      </c>
      <c r="O99" s="153"/>
    </row>
    <row r="100" spans="1:15" s="8" customFormat="1" ht="15.5" x14ac:dyDescent="0.35">
      <c r="B100" s="319" t="s">
        <v>706</v>
      </c>
      <c r="C100" s="312">
        <v>33063304</v>
      </c>
      <c r="D100" s="309">
        <v>920</v>
      </c>
      <c r="E100" s="298">
        <v>0.35</v>
      </c>
      <c r="F100" s="638">
        <f>ROUND(D100/$F$4,0)</f>
        <v>124</v>
      </c>
      <c r="G100" s="215">
        <f>ROUND(D100/$G$4,0)</f>
        <v>107</v>
      </c>
      <c r="H100" s="253">
        <f>ROUND(D100/$H$4,0)</f>
        <v>153</v>
      </c>
      <c r="I100" s="276">
        <f>ROUND(D100/$I$4,0)</f>
        <v>119</v>
      </c>
      <c r="J100" s="359">
        <f>ROUND(D100/$J$4,0)</f>
        <v>167</v>
      </c>
      <c r="L100" s="210"/>
      <c r="N100" s="616">
        <f>LEN(B100)</f>
        <v>54</v>
      </c>
      <c r="O100" s="153"/>
    </row>
    <row r="101" spans="1:15" s="8" customFormat="1" ht="15.5" x14ac:dyDescent="0.35">
      <c r="B101" s="319" t="s">
        <v>707</v>
      </c>
      <c r="C101" s="320">
        <v>33063313</v>
      </c>
      <c r="D101" s="321">
        <v>1100</v>
      </c>
      <c r="E101" s="322">
        <v>0.35</v>
      </c>
      <c r="F101" s="638">
        <f>ROUND(D101/$F$4,0)</f>
        <v>148</v>
      </c>
      <c r="G101" s="215">
        <f>ROUND(D101/$G$4,0)</f>
        <v>128</v>
      </c>
      <c r="H101" s="253">
        <f>ROUND(D101/$H$4,0)</f>
        <v>183</v>
      </c>
      <c r="I101" s="276">
        <f>ROUND(D101/$I$4,0)</f>
        <v>143</v>
      </c>
      <c r="J101" s="359">
        <f>ROUND(D101/$J$4,0)</f>
        <v>200</v>
      </c>
      <c r="L101" s="210"/>
      <c r="N101" s="616">
        <f>LEN(B101)</f>
        <v>53</v>
      </c>
      <c r="O101" s="153"/>
    </row>
    <row r="102" spans="1:15" s="8" customFormat="1" ht="15.5" x14ac:dyDescent="0.35">
      <c r="B102" s="874" t="s">
        <v>45</v>
      </c>
      <c r="C102" s="872"/>
      <c r="D102" s="872"/>
      <c r="E102" s="872"/>
      <c r="F102" s="872"/>
      <c r="G102" s="872"/>
      <c r="H102" s="872"/>
      <c r="I102" s="872"/>
      <c r="J102" s="873"/>
      <c r="L102" s="210"/>
      <c r="N102" s="210"/>
      <c r="O102" s="153"/>
    </row>
    <row r="103" spans="1:15" s="8" customFormat="1" ht="66" customHeight="1" x14ac:dyDescent="0.35">
      <c r="A103" s="167"/>
      <c r="B103" s="940" t="s">
        <v>708</v>
      </c>
      <c r="C103" s="941"/>
      <c r="D103" s="941"/>
      <c r="E103" s="941"/>
      <c r="F103" s="941"/>
      <c r="G103" s="941"/>
      <c r="H103" s="941"/>
      <c r="I103" s="941"/>
      <c r="J103" s="942"/>
      <c r="L103" s="210"/>
      <c r="N103" s="210"/>
    </row>
    <row r="104" spans="1:15" s="8" customFormat="1" ht="15.5" x14ac:dyDescent="0.35">
      <c r="A104" s="167"/>
      <c r="B104" s="319" t="s">
        <v>709</v>
      </c>
      <c r="C104" s="320">
        <v>33064905</v>
      </c>
      <c r="D104" s="321">
        <v>5935</v>
      </c>
      <c r="E104" s="322">
        <v>0.22</v>
      </c>
      <c r="F104" s="638">
        <f>ROUND(D104/$F$4,0)</f>
        <v>799</v>
      </c>
      <c r="G104" s="215">
        <f>ROUND(D104/$G$4,0)</f>
        <v>690</v>
      </c>
      <c r="H104" s="253">
        <f>ROUND(D104/$H$4,0)</f>
        <v>989</v>
      </c>
      <c r="I104" s="276">
        <f>ROUND(D104/$I$4,0)</f>
        <v>771</v>
      </c>
      <c r="J104" s="359">
        <f>ROUND(D104/$J$4,0)</f>
        <v>1079</v>
      </c>
      <c r="L104" s="210"/>
      <c r="N104" s="616">
        <f>LEN(B104)</f>
        <v>94</v>
      </c>
      <c r="O104" s="153"/>
    </row>
    <row r="105" spans="1:15" s="8" customFormat="1" ht="15.5" x14ac:dyDescent="0.35">
      <c r="A105" s="167"/>
      <c r="B105" s="319" t="s">
        <v>710</v>
      </c>
      <c r="C105" s="320">
        <v>33064910</v>
      </c>
      <c r="D105" s="321">
        <v>5935</v>
      </c>
      <c r="E105" s="322">
        <v>0.22</v>
      </c>
      <c r="F105" s="638">
        <f t="shared" ref="F105:F110" si="7">ROUND(D105/$F$4,0)</f>
        <v>799</v>
      </c>
      <c r="G105" s="215">
        <f t="shared" ref="G105:G110" si="8">ROUND(D105/$G$4,0)</f>
        <v>690</v>
      </c>
      <c r="H105" s="253">
        <f t="shared" ref="H105:H110" si="9">ROUND(D105/$H$4,0)</f>
        <v>989</v>
      </c>
      <c r="I105" s="276">
        <f t="shared" ref="I105:I110" si="10">ROUND(D105/$I$4,0)</f>
        <v>771</v>
      </c>
      <c r="J105" s="359">
        <f t="shared" ref="J105:J110" si="11">ROUND(D105/$J$4,0)</f>
        <v>1079</v>
      </c>
      <c r="L105" s="210"/>
      <c r="N105" s="616">
        <f t="shared" ref="N105:N110" si="12">LEN(B105)</f>
        <v>95</v>
      </c>
      <c r="O105" s="153"/>
    </row>
    <row r="106" spans="1:15" s="8" customFormat="1" ht="15.5" x14ac:dyDescent="0.35">
      <c r="A106" s="167"/>
      <c r="B106" s="319" t="s">
        <v>711</v>
      </c>
      <c r="C106" s="320">
        <v>33064920</v>
      </c>
      <c r="D106" s="321">
        <v>5935</v>
      </c>
      <c r="E106" s="322">
        <v>0.22</v>
      </c>
      <c r="F106" s="638">
        <f t="shared" si="7"/>
        <v>799</v>
      </c>
      <c r="G106" s="215">
        <f t="shared" si="8"/>
        <v>690</v>
      </c>
      <c r="H106" s="253">
        <f t="shared" si="9"/>
        <v>989</v>
      </c>
      <c r="I106" s="276">
        <f t="shared" si="10"/>
        <v>771</v>
      </c>
      <c r="J106" s="359">
        <f t="shared" si="11"/>
        <v>1079</v>
      </c>
      <c r="L106" s="210"/>
      <c r="N106" s="616">
        <f t="shared" si="12"/>
        <v>95</v>
      </c>
      <c r="O106" s="153"/>
    </row>
    <row r="107" spans="1:15" s="8" customFormat="1" ht="66.650000000000006" customHeight="1" x14ac:dyDescent="0.35">
      <c r="A107" s="167"/>
      <c r="B107" s="940" t="s">
        <v>712</v>
      </c>
      <c r="C107" s="941"/>
      <c r="D107" s="941"/>
      <c r="E107" s="941"/>
      <c r="F107" s="941"/>
      <c r="G107" s="941"/>
      <c r="H107" s="941"/>
      <c r="I107" s="941"/>
      <c r="J107" s="942"/>
      <c r="L107" s="210"/>
      <c r="N107" s="210"/>
    </row>
    <row r="108" spans="1:15" s="8" customFormat="1" ht="15.5" x14ac:dyDescent="0.35">
      <c r="A108" s="167"/>
      <c r="B108" s="319" t="s">
        <v>713</v>
      </c>
      <c r="C108" s="320">
        <v>33064805</v>
      </c>
      <c r="D108" s="321">
        <v>5857</v>
      </c>
      <c r="E108" s="322">
        <v>0.22</v>
      </c>
      <c r="F108" s="638">
        <f t="shared" si="7"/>
        <v>788</v>
      </c>
      <c r="G108" s="215">
        <f t="shared" si="8"/>
        <v>681</v>
      </c>
      <c r="H108" s="253">
        <f t="shared" si="9"/>
        <v>976</v>
      </c>
      <c r="I108" s="276">
        <f t="shared" si="10"/>
        <v>761</v>
      </c>
      <c r="J108" s="359">
        <f t="shared" si="11"/>
        <v>1065</v>
      </c>
      <c r="L108" s="210"/>
      <c r="N108" s="616">
        <f t="shared" si="12"/>
        <v>91</v>
      </c>
      <c r="O108" s="153"/>
    </row>
    <row r="109" spans="1:15" s="8" customFormat="1" ht="15.5" x14ac:dyDescent="0.35">
      <c r="A109" s="167"/>
      <c r="B109" s="319" t="s">
        <v>714</v>
      </c>
      <c r="C109" s="320">
        <v>33064810</v>
      </c>
      <c r="D109" s="321">
        <v>5857</v>
      </c>
      <c r="E109" s="322">
        <v>0.22</v>
      </c>
      <c r="F109" s="638">
        <f t="shared" si="7"/>
        <v>788</v>
      </c>
      <c r="G109" s="215">
        <f t="shared" si="8"/>
        <v>681</v>
      </c>
      <c r="H109" s="253">
        <f t="shared" si="9"/>
        <v>976</v>
      </c>
      <c r="I109" s="276">
        <f t="shared" si="10"/>
        <v>761</v>
      </c>
      <c r="J109" s="359">
        <f t="shared" si="11"/>
        <v>1065</v>
      </c>
      <c r="L109" s="210"/>
      <c r="N109" s="616">
        <f t="shared" si="12"/>
        <v>92</v>
      </c>
      <c r="O109" s="153"/>
    </row>
    <row r="110" spans="1:15" s="8" customFormat="1" ht="15.5" x14ac:dyDescent="0.35">
      <c r="A110" s="167"/>
      <c r="B110" s="319" t="s">
        <v>715</v>
      </c>
      <c r="C110" s="320">
        <v>33064820</v>
      </c>
      <c r="D110" s="321">
        <v>5857</v>
      </c>
      <c r="E110" s="322">
        <v>0.22</v>
      </c>
      <c r="F110" s="638">
        <f t="shared" si="7"/>
        <v>788</v>
      </c>
      <c r="G110" s="215">
        <f t="shared" si="8"/>
        <v>681</v>
      </c>
      <c r="H110" s="253">
        <f t="shared" si="9"/>
        <v>976</v>
      </c>
      <c r="I110" s="276">
        <f t="shared" si="10"/>
        <v>761</v>
      </c>
      <c r="J110" s="359">
        <f t="shared" si="11"/>
        <v>1065</v>
      </c>
      <c r="L110" s="210"/>
      <c r="N110" s="616">
        <f t="shared" si="12"/>
        <v>92</v>
      </c>
      <c r="O110" s="153"/>
    </row>
    <row r="111" spans="1:15" s="8" customFormat="1" ht="15.5" x14ac:dyDescent="0.35">
      <c r="B111" s="874" t="s">
        <v>716</v>
      </c>
      <c r="C111" s="872"/>
      <c r="D111" s="872"/>
      <c r="E111" s="872"/>
      <c r="F111" s="872"/>
      <c r="G111" s="872"/>
      <c r="H111" s="872"/>
      <c r="I111" s="872"/>
      <c r="J111" s="873"/>
      <c r="L111" s="210"/>
      <c r="N111" s="210"/>
      <c r="O111" s="153"/>
    </row>
    <row r="112" spans="1:15" s="8" customFormat="1" ht="15.5" x14ac:dyDescent="0.35">
      <c r="B112" s="337" t="s">
        <v>717</v>
      </c>
      <c r="C112" s="700">
        <v>33080002</v>
      </c>
      <c r="D112" s="309">
        <v>179</v>
      </c>
      <c r="E112" s="298">
        <v>0.35</v>
      </c>
      <c r="F112" s="638">
        <f t="shared" ref="F112:F118" si="13">ROUND(D112/$F$4,0)</f>
        <v>24</v>
      </c>
      <c r="G112" s="215">
        <f t="shared" ref="G112:G118" si="14">ROUND(D112/$G$4,0)</f>
        <v>21</v>
      </c>
      <c r="H112" s="253">
        <f t="shared" ref="H112:H118" si="15">ROUND(D112/$H$4,0)</f>
        <v>30</v>
      </c>
      <c r="I112" s="276">
        <f t="shared" ref="I112:I118" si="16">ROUND(D112/$I$4,0)</f>
        <v>23</v>
      </c>
      <c r="J112" s="359">
        <f t="shared" ref="J112:J118" si="17">ROUND(D112/$J$4,0)</f>
        <v>33</v>
      </c>
      <c r="L112" s="210"/>
      <c r="N112" s="616">
        <f t="shared" ref="N112:N120" si="18">LEN(B112)</f>
        <v>44</v>
      </c>
    </row>
    <row r="113" spans="2:15" s="8" customFormat="1" ht="15.5" x14ac:dyDescent="0.35">
      <c r="B113" s="337" t="s">
        <v>718</v>
      </c>
      <c r="C113" s="331">
        <v>33080001</v>
      </c>
      <c r="D113" s="309">
        <v>429</v>
      </c>
      <c r="E113" s="298">
        <v>0.35</v>
      </c>
      <c r="F113" s="638">
        <f t="shared" si="13"/>
        <v>58</v>
      </c>
      <c r="G113" s="215">
        <f t="shared" si="14"/>
        <v>50</v>
      </c>
      <c r="H113" s="253">
        <f t="shared" si="15"/>
        <v>72</v>
      </c>
      <c r="I113" s="276">
        <f t="shared" si="16"/>
        <v>56</v>
      </c>
      <c r="J113" s="359">
        <f t="shared" si="17"/>
        <v>78</v>
      </c>
      <c r="L113" s="210"/>
      <c r="N113" s="616">
        <f t="shared" si="18"/>
        <v>58</v>
      </c>
    </row>
    <row r="114" spans="2:15" s="8" customFormat="1" ht="15.5" x14ac:dyDescent="0.35">
      <c r="B114" s="337" t="s">
        <v>719</v>
      </c>
      <c r="C114" s="331">
        <v>33080005</v>
      </c>
      <c r="D114" s="309">
        <v>250</v>
      </c>
      <c r="E114" s="298">
        <v>0.35</v>
      </c>
      <c r="F114" s="638">
        <f t="shared" si="13"/>
        <v>34</v>
      </c>
      <c r="G114" s="215">
        <f t="shared" si="14"/>
        <v>29</v>
      </c>
      <c r="H114" s="253">
        <f t="shared" si="15"/>
        <v>42</v>
      </c>
      <c r="I114" s="276">
        <f t="shared" si="16"/>
        <v>32</v>
      </c>
      <c r="J114" s="359">
        <f t="shared" si="17"/>
        <v>45</v>
      </c>
      <c r="L114" s="210" t="s">
        <v>25</v>
      </c>
      <c r="N114" s="616">
        <f t="shared" si="18"/>
        <v>69</v>
      </c>
    </row>
    <row r="115" spans="2:15" s="8" customFormat="1" ht="15.5" x14ac:dyDescent="0.35">
      <c r="B115" s="337" t="s">
        <v>720</v>
      </c>
      <c r="C115" s="331">
        <v>33484672</v>
      </c>
      <c r="D115" s="309">
        <v>931</v>
      </c>
      <c r="E115" s="298">
        <v>0.35</v>
      </c>
      <c r="F115" s="638">
        <f t="shared" si="13"/>
        <v>125</v>
      </c>
      <c r="G115" s="215">
        <f t="shared" si="14"/>
        <v>108</v>
      </c>
      <c r="H115" s="253">
        <f t="shared" si="15"/>
        <v>155</v>
      </c>
      <c r="I115" s="276">
        <f t="shared" si="16"/>
        <v>121</v>
      </c>
      <c r="J115" s="359">
        <f t="shared" si="17"/>
        <v>169</v>
      </c>
      <c r="L115" s="210" t="s">
        <v>1357</v>
      </c>
      <c r="N115" s="616">
        <f t="shared" si="18"/>
        <v>84</v>
      </c>
    </row>
    <row r="116" spans="2:15" s="8" customFormat="1" ht="15.5" x14ac:dyDescent="0.35">
      <c r="B116" s="337" t="s">
        <v>721</v>
      </c>
      <c r="C116" s="331">
        <v>33185071</v>
      </c>
      <c r="D116" s="309">
        <v>259</v>
      </c>
      <c r="E116" s="298">
        <v>0.35</v>
      </c>
      <c r="F116" s="638">
        <f t="shared" si="13"/>
        <v>35</v>
      </c>
      <c r="G116" s="215">
        <f t="shared" si="14"/>
        <v>30</v>
      </c>
      <c r="H116" s="253">
        <f t="shared" si="15"/>
        <v>43</v>
      </c>
      <c r="I116" s="276">
        <f t="shared" si="16"/>
        <v>34</v>
      </c>
      <c r="J116" s="359">
        <f t="shared" si="17"/>
        <v>47</v>
      </c>
      <c r="L116" s="210"/>
      <c r="N116" s="616">
        <f t="shared" si="18"/>
        <v>88</v>
      </c>
    </row>
    <row r="117" spans="2:15" s="8" customFormat="1" ht="15.5" x14ac:dyDescent="0.35">
      <c r="B117" s="337" t="s">
        <v>722</v>
      </c>
      <c r="C117" s="331">
        <v>33184204</v>
      </c>
      <c r="D117" s="309">
        <v>249</v>
      </c>
      <c r="E117" s="322">
        <v>0.22</v>
      </c>
      <c r="F117" s="638">
        <f t="shared" si="13"/>
        <v>34</v>
      </c>
      <c r="G117" s="215">
        <f t="shared" si="14"/>
        <v>29</v>
      </c>
      <c r="H117" s="253">
        <f t="shared" si="15"/>
        <v>42</v>
      </c>
      <c r="I117" s="276">
        <f t="shared" si="16"/>
        <v>32</v>
      </c>
      <c r="J117" s="359">
        <f t="shared" si="17"/>
        <v>45</v>
      </c>
      <c r="L117" s="210" t="s">
        <v>1358</v>
      </c>
      <c r="N117" s="616">
        <f t="shared" si="18"/>
        <v>85</v>
      </c>
    </row>
    <row r="118" spans="2:15" s="8" customFormat="1" ht="15.5" x14ac:dyDescent="0.35">
      <c r="B118" s="337" t="s">
        <v>723</v>
      </c>
      <c r="C118" s="331">
        <v>33287106</v>
      </c>
      <c r="D118" s="309">
        <v>1489</v>
      </c>
      <c r="E118" s="322">
        <v>0.22</v>
      </c>
      <c r="F118" s="638">
        <f t="shared" si="13"/>
        <v>200</v>
      </c>
      <c r="G118" s="215">
        <f t="shared" si="14"/>
        <v>173</v>
      </c>
      <c r="H118" s="253">
        <f t="shared" si="15"/>
        <v>248</v>
      </c>
      <c r="I118" s="276">
        <f t="shared" si="16"/>
        <v>193</v>
      </c>
      <c r="J118" s="359">
        <f t="shared" si="17"/>
        <v>271</v>
      </c>
      <c r="L118" s="210" t="s">
        <v>1357</v>
      </c>
      <c r="N118" s="616">
        <f t="shared" si="18"/>
        <v>43</v>
      </c>
    </row>
    <row r="119" spans="2:15" s="8" customFormat="1" ht="15.5" x14ac:dyDescent="0.35">
      <c r="B119" s="337" t="s">
        <v>724</v>
      </c>
      <c r="C119" s="700">
        <v>33183014</v>
      </c>
      <c r="D119" s="309">
        <v>189</v>
      </c>
      <c r="E119" s="322">
        <v>0.22</v>
      </c>
      <c r="F119" s="638">
        <f>ROUND(D119/$F$4,0)</f>
        <v>25</v>
      </c>
      <c r="G119" s="215">
        <f>ROUND(D119/$G$4,0)</f>
        <v>22</v>
      </c>
      <c r="H119" s="253">
        <f>ROUND(D119/$H$4,0)</f>
        <v>32</v>
      </c>
      <c r="I119" s="276">
        <f>ROUND(D119/$I$4,0)</f>
        <v>25</v>
      </c>
      <c r="J119" s="359">
        <f>ROUND(D119/$J$4,0)</f>
        <v>34</v>
      </c>
      <c r="L119" s="210"/>
      <c r="N119" s="616">
        <f t="shared" si="18"/>
        <v>72</v>
      </c>
    </row>
    <row r="120" spans="2:15" s="8" customFormat="1" ht="15.5" x14ac:dyDescent="0.35">
      <c r="B120" s="337" t="s">
        <v>725</v>
      </c>
      <c r="C120" s="700">
        <v>33080004</v>
      </c>
      <c r="D120" s="309">
        <v>260</v>
      </c>
      <c r="E120" s="322">
        <v>0.22</v>
      </c>
      <c r="F120" s="638">
        <f>ROUND(D120/$F$4,0)</f>
        <v>35</v>
      </c>
      <c r="G120" s="215">
        <f>ROUND(D120/$G$4,0)</f>
        <v>30</v>
      </c>
      <c r="H120" s="253">
        <f>ROUND(D120/$H$4,0)</f>
        <v>43</v>
      </c>
      <c r="I120" s="276">
        <f>ROUND(D120/$I$4,0)</f>
        <v>34</v>
      </c>
      <c r="J120" s="359">
        <f>ROUND(D120/$J$4,0)</f>
        <v>47</v>
      </c>
      <c r="L120" s="210"/>
      <c r="N120" s="616">
        <f t="shared" si="18"/>
        <v>93</v>
      </c>
    </row>
    <row r="121" spans="2:15" s="8" customFormat="1" ht="15.5" x14ac:dyDescent="0.35">
      <c r="B121" s="874" t="s">
        <v>726</v>
      </c>
      <c r="C121" s="872"/>
      <c r="D121" s="872"/>
      <c r="E121" s="872"/>
      <c r="F121" s="872"/>
      <c r="G121" s="872"/>
      <c r="H121" s="872"/>
      <c r="I121" s="872"/>
      <c r="J121" s="873"/>
      <c r="L121" s="210"/>
      <c r="N121" s="616"/>
      <c r="O121" s="153"/>
    </row>
    <row r="122" spans="2:15" s="8" customFormat="1" ht="50.4" customHeight="1" x14ac:dyDescent="0.35">
      <c r="B122" s="949" t="s">
        <v>727</v>
      </c>
      <c r="C122" s="950"/>
      <c r="D122" s="950"/>
      <c r="E122" s="950"/>
      <c r="F122" s="950"/>
      <c r="G122" s="950"/>
      <c r="H122" s="950"/>
      <c r="I122" s="950"/>
      <c r="J122" s="951"/>
      <c r="L122" s="210" t="s">
        <v>652</v>
      </c>
      <c r="N122" s="210"/>
    </row>
    <row r="123" spans="2:15" s="8" customFormat="1" ht="15.5" x14ac:dyDescent="0.35">
      <c r="B123" s="337" t="s">
        <v>728</v>
      </c>
      <c r="C123" s="212">
        <v>33402724</v>
      </c>
      <c r="D123" s="363">
        <v>2205</v>
      </c>
      <c r="E123" s="225">
        <v>0.22</v>
      </c>
      <c r="F123" s="638">
        <f>ROUND(D123/$F$4,0)</f>
        <v>297</v>
      </c>
      <c r="G123" s="215">
        <f>ROUND(D123/$G$4,0)</f>
        <v>256</v>
      </c>
      <c r="H123" s="253">
        <f>ROUND(D123/$H$4,0)</f>
        <v>368</v>
      </c>
      <c r="I123" s="276">
        <f>ROUND(D123/$I$4,0)</f>
        <v>286</v>
      </c>
      <c r="J123" s="359">
        <f>ROUND(D123/$J$4,0)</f>
        <v>401</v>
      </c>
      <c r="L123" s="210" t="s">
        <v>1357</v>
      </c>
      <c r="N123" s="616">
        <f>LEN(B123)</f>
        <v>68</v>
      </c>
    </row>
    <row r="124" spans="2:15" s="8" customFormat="1" ht="15.5" x14ac:dyDescent="0.35">
      <c r="B124" s="337" t="s">
        <v>729</v>
      </c>
      <c r="C124" s="212">
        <v>33402730</v>
      </c>
      <c r="D124" s="363">
        <v>2770</v>
      </c>
      <c r="E124" s="225">
        <v>0.22</v>
      </c>
      <c r="F124" s="638">
        <f>ROUND(D124/$F$4,0)</f>
        <v>373</v>
      </c>
      <c r="G124" s="215">
        <f>ROUND(D124/$G$4,0)</f>
        <v>322</v>
      </c>
      <c r="H124" s="253">
        <f>ROUND(D124/$H$4,0)</f>
        <v>462</v>
      </c>
      <c r="I124" s="276">
        <f>ROUND(D124/$I$4,0)</f>
        <v>360</v>
      </c>
      <c r="J124" s="359">
        <f>ROUND(D124/$J$4,0)</f>
        <v>504</v>
      </c>
      <c r="L124" s="210" t="s">
        <v>1357</v>
      </c>
      <c r="N124" s="616">
        <f>LEN(B124)</f>
        <v>78</v>
      </c>
    </row>
    <row r="125" spans="2:15" s="8" customFormat="1" ht="15.5" x14ac:dyDescent="0.35">
      <c r="B125" s="874" t="s">
        <v>730</v>
      </c>
      <c r="C125" s="872"/>
      <c r="D125" s="872"/>
      <c r="E125" s="872"/>
      <c r="F125" s="872"/>
      <c r="G125" s="872"/>
      <c r="H125" s="872"/>
      <c r="I125" s="872"/>
      <c r="J125" s="873"/>
      <c r="L125" s="210"/>
      <c r="N125" s="210"/>
      <c r="O125" s="153"/>
    </row>
    <row r="126" spans="2:15" s="8" customFormat="1" ht="45" customHeight="1" x14ac:dyDescent="0.35">
      <c r="B126" s="952" t="s">
        <v>731</v>
      </c>
      <c r="C126" s="953"/>
      <c r="D126" s="953"/>
      <c r="E126" s="953"/>
      <c r="F126" s="953"/>
      <c r="G126" s="953"/>
      <c r="H126" s="953"/>
      <c r="I126" s="953"/>
      <c r="J126" s="954"/>
      <c r="L126" s="210" t="s">
        <v>652</v>
      </c>
      <c r="N126" s="210"/>
    </row>
    <row r="127" spans="2:15" s="8" customFormat="1" ht="15.5" x14ac:dyDescent="0.35">
      <c r="B127" s="311" t="s">
        <v>732</v>
      </c>
      <c r="C127" s="312">
        <v>33065100</v>
      </c>
      <c r="D127" s="309">
        <v>8089</v>
      </c>
      <c r="E127" s="313">
        <v>0.22</v>
      </c>
      <c r="F127" s="639">
        <f>ROUND(D127/$F$4,0)</f>
        <v>1089</v>
      </c>
      <c r="G127" s="299">
        <f>ROUND(D127/$G$4,0)</f>
        <v>941</v>
      </c>
      <c r="H127" s="300">
        <f>ROUND(D127/$H$4,0)</f>
        <v>1348</v>
      </c>
      <c r="I127" s="301">
        <f>ROUND(D127/$I$4,0)</f>
        <v>1051</v>
      </c>
      <c r="J127" s="310">
        <f>ROUND(D127/$J$4,0)</f>
        <v>1471</v>
      </c>
      <c r="L127" s="210" t="s">
        <v>652</v>
      </c>
      <c r="N127" s="616">
        <f>LEN(B127)</f>
        <v>77</v>
      </c>
    </row>
    <row r="128" spans="2:15" s="8" customFormat="1" ht="15.5" x14ac:dyDescent="0.35">
      <c r="B128" s="311" t="s">
        <v>733</v>
      </c>
      <c r="C128" s="312">
        <v>33065101</v>
      </c>
      <c r="D128" s="309">
        <v>7117</v>
      </c>
      <c r="E128" s="313">
        <v>0.22</v>
      </c>
      <c r="F128" s="639">
        <f>ROUND(D128/$F$4,0)</f>
        <v>958</v>
      </c>
      <c r="G128" s="299">
        <f>ROUND(D128/$G$4,0)</f>
        <v>828</v>
      </c>
      <c r="H128" s="300">
        <f>ROUND(D128/$H$4,0)</f>
        <v>1186</v>
      </c>
      <c r="I128" s="301">
        <f>ROUND(D128/$I$4,0)</f>
        <v>924</v>
      </c>
      <c r="J128" s="310">
        <f>ROUND(D128/$J$4,0)</f>
        <v>1294</v>
      </c>
      <c r="L128" s="210" t="s">
        <v>652</v>
      </c>
      <c r="N128" s="616">
        <f>LEN(B128)</f>
        <v>69</v>
      </c>
    </row>
    <row r="129" spans="2:15" s="8" customFormat="1" ht="15.5" x14ac:dyDescent="0.35">
      <c r="B129" s="311" t="s">
        <v>734</v>
      </c>
      <c r="C129" s="312">
        <v>33065102</v>
      </c>
      <c r="D129" s="309">
        <v>655</v>
      </c>
      <c r="E129" s="313">
        <v>0.22</v>
      </c>
      <c r="F129" s="639">
        <f>ROUND(D129/$F$4,0)</f>
        <v>88</v>
      </c>
      <c r="G129" s="299">
        <f>ROUND(D129/$G$4,0)</f>
        <v>76</v>
      </c>
      <c r="H129" s="300">
        <f>ROUND(D129/$H$4,0)</f>
        <v>109</v>
      </c>
      <c r="I129" s="301">
        <f>ROUND(D129/$I$4,0)</f>
        <v>85</v>
      </c>
      <c r="J129" s="310">
        <f>ROUND(D129/$J$4,0)</f>
        <v>119</v>
      </c>
      <c r="L129" s="210"/>
      <c r="N129" s="616">
        <f>LEN(B129)</f>
        <v>75</v>
      </c>
    </row>
    <row r="130" spans="2:15" s="8" customFormat="1" ht="15.5" x14ac:dyDescent="0.35">
      <c r="B130" s="311" t="s">
        <v>735</v>
      </c>
      <c r="C130" s="312">
        <v>33065103</v>
      </c>
      <c r="D130" s="309">
        <v>702</v>
      </c>
      <c r="E130" s="313">
        <v>0.22</v>
      </c>
      <c r="F130" s="639">
        <f>ROUND(D130/$F$4,0)</f>
        <v>94</v>
      </c>
      <c r="G130" s="299">
        <f>ROUND(D130/$G$4,0)</f>
        <v>82</v>
      </c>
      <c r="H130" s="300">
        <f>ROUND(D130/$H$4,0)</f>
        <v>117</v>
      </c>
      <c r="I130" s="301">
        <f>ROUND(D130/$I$4,0)</f>
        <v>91</v>
      </c>
      <c r="J130" s="310">
        <f>ROUND(D130/$J$4,0)</f>
        <v>128</v>
      </c>
      <c r="L130" s="210"/>
      <c r="N130" s="616">
        <f>LEN(B130)</f>
        <v>50</v>
      </c>
    </row>
    <row r="131" spans="2:15" s="8" customFormat="1" ht="15.5" x14ac:dyDescent="0.35">
      <c r="B131" s="311" t="s">
        <v>736</v>
      </c>
      <c r="C131" s="312">
        <v>33065104</v>
      </c>
      <c r="D131" s="309">
        <v>101</v>
      </c>
      <c r="E131" s="313">
        <v>0.22</v>
      </c>
      <c r="F131" s="639">
        <f>ROUND(D131/$F$4,0)</f>
        <v>14</v>
      </c>
      <c r="G131" s="299">
        <f>ROUND(D131/$G$4,0)</f>
        <v>12</v>
      </c>
      <c r="H131" s="300">
        <f>ROUND(D131/$H$4,0)</f>
        <v>17</v>
      </c>
      <c r="I131" s="301">
        <f>ROUND(D131/$I$4,0)</f>
        <v>13</v>
      </c>
      <c r="J131" s="310">
        <f>ROUND(D131/$J$4,0)</f>
        <v>18</v>
      </c>
      <c r="L131" s="210"/>
      <c r="N131" s="616">
        <f>LEN(B131)</f>
        <v>79</v>
      </c>
    </row>
    <row r="132" spans="2:15" s="8" customFormat="1" ht="15.5" x14ac:dyDescent="0.35">
      <c r="B132" s="874" t="s">
        <v>737</v>
      </c>
      <c r="C132" s="872"/>
      <c r="D132" s="872"/>
      <c r="E132" s="872"/>
      <c r="F132" s="872"/>
      <c r="G132" s="872"/>
      <c r="H132" s="872"/>
      <c r="I132" s="872"/>
      <c r="J132" s="873"/>
      <c r="L132" s="210"/>
      <c r="N132" s="210"/>
      <c r="O132" s="153"/>
    </row>
    <row r="133" spans="2:15" s="8" customFormat="1" ht="36.65" customHeight="1" x14ac:dyDescent="0.35">
      <c r="B133" s="946" t="s">
        <v>738</v>
      </c>
      <c r="C133" s="947"/>
      <c r="D133" s="947"/>
      <c r="E133" s="947"/>
      <c r="F133" s="947"/>
      <c r="G133" s="947"/>
      <c r="H133" s="947"/>
      <c r="I133" s="947"/>
      <c r="J133" s="948"/>
      <c r="L133" s="210"/>
      <c r="N133" s="210"/>
    </row>
    <row r="134" spans="2:15" s="8" customFormat="1" ht="15.5" x14ac:dyDescent="0.35">
      <c r="B134" s="706" t="s">
        <v>739</v>
      </c>
      <c r="C134" s="707">
        <v>33091001</v>
      </c>
      <c r="D134" s="421">
        <v>1289</v>
      </c>
      <c r="E134" s="605">
        <v>0.35</v>
      </c>
      <c r="F134" s="708">
        <f>ROUND(D134/$F$4,0)</f>
        <v>173</v>
      </c>
      <c r="G134" s="392">
        <f>ROUND(D134/$G$4,0)</f>
        <v>150</v>
      </c>
      <c r="H134" s="709">
        <f>ROUND(D134/$H$4,0)</f>
        <v>215</v>
      </c>
      <c r="I134" s="710">
        <f>ROUND(D134/$I$4,0)</f>
        <v>167</v>
      </c>
      <c r="J134" s="399">
        <f>ROUND(D134/$J$4,0)</f>
        <v>234</v>
      </c>
      <c r="L134" s="210"/>
      <c r="N134" s="616">
        <f>LEN(B134)</f>
        <v>26</v>
      </c>
    </row>
    <row r="135" spans="2:15" s="8" customFormat="1" ht="15.5" x14ac:dyDescent="0.35"/>
    <row r="136" spans="2:15" s="8" customFormat="1" ht="36" x14ac:dyDescent="0.35">
      <c r="B136" s="822" t="s">
        <v>608</v>
      </c>
      <c r="C136" s="733"/>
      <c r="D136" s="733"/>
      <c r="E136" s="733"/>
      <c r="F136" s="733"/>
      <c r="G136" s="733"/>
      <c r="H136" s="733"/>
      <c r="I136" s="733"/>
      <c r="J136" s="733"/>
      <c r="K136" s="733"/>
      <c r="L136" s="733"/>
      <c r="M136" s="733"/>
      <c r="N136" s="734"/>
    </row>
    <row r="137" spans="2:15" s="8" customFormat="1" ht="15.5" x14ac:dyDescent="0.35"/>
    <row r="138" spans="2:15" s="8" customFormat="1" ht="21" x14ac:dyDescent="0.35">
      <c r="B138" s="374" t="s">
        <v>740</v>
      </c>
      <c r="C138" s="380"/>
      <c r="D138" s="381"/>
      <c r="E138" s="380"/>
      <c r="F138" s="382"/>
      <c r="G138" s="381"/>
      <c r="H138" s="427"/>
      <c r="I138" s="428"/>
      <c r="J138" s="429"/>
      <c r="L138" s="210"/>
      <c r="N138" s="210"/>
    </row>
    <row r="139" spans="2:15" s="8" customFormat="1" ht="45.65" customHeight="1" x14ac:dyDescent="0.35">
      <c r="B139" s="937" t="s">
        <v>741</v>
      </c>
      <c r="C139" s="938"/>
      <c r="D139" s="938"/>
      <c r="E139" s="938"/>
      <c r="F139" s="938"/>
      <c r="G139" s="938"/>
      <c r="H139" s="938"/>
      <c r="I139" s="938"/>
      <c r="J139" s="939"/>
      <c r="L139" s="210"/>
      <c r="N139" s="210"/>
    </row>
    <row r="140" spans="2:15" s="8" customFormat="1" ht="15.5" x14ac:dyDescent="0.35">
      <c r="B140" s="419" t="s">
        <v>742</v>
      </c>
      <c r="C140" s="420">
        <v>33098541</v>
      </c>
      <c r="D140" s="421">
        <v>12915</v>
      </c>
      <c r="E140" s="431">
        <v>0</v>
      </c>
      <c r="F140" s="638">
        <f>ROUND(D140/$F$4,0)</f>
        <v>1738</v>
      </c>
      <c r="G140" s="215">
        <f>ROUND(D140/$G$4,0)</f>
        <v>1502</v>
      </c>
      <c r="H140" s="253">
        <f>ROUND(D140/$H$4,0)</f>
        <v>2153</v>
      </c>
      <c r="I140" s="276">
        <f>ROUND(D140/$I$4,0)</f>
        <v>1677</v>
      </c>
      <c r="J140" s="359">
        <f>ROUND(D140/$J$4,0)</f>
        <v>2348</v>
      </c>
      <c r="L140" s="210"/>
      <c r="N140" s="616">
        <f>LEN(B140)</f>
        <v>32</v>
      </c>
    </row>
    <row r="141" spans="2:15" s="8" customFormat="1" ht="15.5" x14ac:dyDescent="0.35">
      <c r="B141" s="326" t="s">
        <v>743</v>
      </c>
      <c r="C141" s="327">
        <v>33098545</v>
      </c>
      <c r="D141" s="309">
        <v>8395</v>
      </c>
      <c r="E141" s="605">
        <v>0</v>
      </c>
      <c r="F141" s="638">
        <f>ROUND(D141/$F$4,0)</f>
        <v>1130</v>
      </c>
      <c r="G141" s="215">
        <f>ROUND(D141/$G$4,0)</f>
        <v>976</v>
      </c>
      <c r="H141" s="253">
        <f>ROUND(D141/$H$4,0)</f>
        <v>1399</v>
      </c>
      <c r="I141" s="276">
        <f>ROUND(D141/$I$4,0)</f>
        <v>1090</v>
      </c>
      <c r="J141" s="359">
        <f>ROUND(D141/$J$4,0)</f>
        <v>1526</v>
      </c>
      <c r="L141" s="210"/>
      <c r="N141" s="616">
        <f>LEN(B141)</f>
        <v>48</v>
      </c>
    </row>
    <row r="142" spans="2:15" s="8" customFormat="1" ht="15.5" x14ac:dyDescent="0.35">
      <c r="B142" s="326" t="s">
        <v>744</v>
      </c>
      <c r="C142" s="297">
        <v>33098542</v>
      </c>
      <c r="D142" s="309">
        <v>12915</v>
      </c>
      <c r="E142" s="605">
        <v>0</v>
      </c>
      <c r="F142" s="638">
        <f>ROUND(D142/$F$4,0)</f>
        <v>1738</v>
      </c>
      <c r="G142" s="215">
        <f>ROUND(D142/$G$4,0)</f>
        <v>1502</v>
      </c>
      <c r="H142" s="253">
        <f>ROUND(D142/$H$4,0)</f>
        <v>2153</v>
      </c>
      <c r="I142" s="276">
        <f>ROUND(D142/$I$4,0)</f>
        <v>1677</v>
      </c>
      <c r="J142" s="359">
        <f>ROUND(D142/$J$4,0)</f>
        <v>2348</v>
      </c>
      <c r="L142" s="210"/>
      <c r="N142" s="616">
        <f>LEN(B142)</f>
        <v>32</v>
      </c>
    </row>
    <row r="143" spans="2:15" s="8" customFormat="1" ht="15.5" x14ac:dyDescent="0.35">
      <c r="B143" s="326" t="s">
        <v>745</v>
      </c>
      <c r="C143" s="297">
        <v>33098543</v>
      </c>
      <c r="D143" s="309">
        <v>12915</v>
      </c>
      <c r="E143" s="605">
        <v>0</v>
      </c>
      <c r="F143" s="638">
        <f>ROUND(D143/$F$4,0)</f>
        <v>1738</v>
      </c>
      <c r="G143" s="215">
        <f>ROUND(D143/$G$4,0)</f>
        <v>1502</v>
      </c>
      <c r="H143" s="253">
        <f>ROUND(D143/$H$4,0)</f>
        <v>2153</v>
      </c>
      <c r="I143" s="276">
        <f>ROUND(D143/$I$4,0)</f>
        <v>1677</v>
      </c>
      <c r="J143" s="359">
        <f>ROUND(D143/$J$4,0)</f>
        <v>2348</v>
      </c>
      <c r="L143" s="210"/>
      <c r="N143" s="616">
        <f>LEN(B143)</f>
        <v>32</v>
      </c>
    </row>
    <row r="144" spans="2:15" s="8" customFormat="1" ht="15.5" x14ac:dyDescent="0.35">
      <c r="B144" s="326" t="s">
        <v>746</v>
      </c>
      <c r="C144" s="297">
        <v>33098544</v>
      </c>
      <c r="D144" s="309">
        <v>12915</v>
      </c>
      <c r="E144" s="605">
        <v>0</v>
      </c>
      <c r="F144" s="638">
        <f>ROUND(D144/$F$4,0)</f>
        <v>1738</v>
      </c>
      <c r="G144" s="215">
        <f>ROUND(D144/$G$4,0)</f>
        <v>1502</v>
      </c>
      <c r="H144" s="253">
        <f>ROUND(D144/$H$4,0)</f>
        <v>2153</v>
      </c>
      <c r="I144" s="276">
        <f>ROUND(D144/$I$4,0)</f>
        <v>1677</v>
      </c>
      <c r="J144" s="359">
        <f>ROUND(D144/$J$4,0)</f>
        <v>2348</v>
      </c>
      <c r="L144" s="210"/>
      <c r="N144" s="616">
        <f>LEN(B144)</f>
        <v>36</v>
      </c>
    </row>
    <row r="145" spans="2:14" s="8" customFormat="1" ht="15.5" x14ac:dyDescent="0.35">
      <c r="B145" s="281"/>
      <c r="C145" s="169"/>
      <c r="D145" s="172"/>
      <c r="E145" s="170"/>
      <c r="F145" s="235"/>
      <c r="G145" s="133"/>
      <c r="H145" s="255"/>
      <c r="I145" s="256"/>
      <c r="J145" s="256"/>
    </row>
    <row r="146" spans="2:14" s="8" customFormat="1" ht="21" x14ac:dyDescent="0.35">
      <c r="B146" s="374" t="s">
        <v>747</v>
      </c>
      <c r="C146" s="380"/>
      <c r="D146" s="381"/>
      <c r="E146" s="380"/>
      <c r="F146" s="382"/>
      <c r="G146" s="427"/>
      <c r="H146" s="428"/>
      <c r="I146" s="428"/>
      <c r="J146" s="429"/>
      <c r="L146" s="210"/>
      <c r="N146" s="210"/>
    </row>
    <row r="147" spans="2:14" s="8" customFormat="1" ht="49.5" customHeight="1" x14ac:dyDescent="0.35">
      <c r="B147" s="937" t="s">
        <v>748</v>
      </c>
      <c r="C147" s="938"/>
      <c r="D147" s="938"/>
      <c r="E147" s="938"/>
      <c r="F147" s="938"/>
      <c r="G147" s="938"/>
      <c r="H147" s="938"/>
      <c r="I147" s="938"/>
      <c r="J147" s="939"/>
      <c r="L147" s="210"/>
      <c r="N147" s="210"/>
    </row>
    <row r="148" spans="2:14" s="8" customFormat="1" ht="15.5" x14ac:dyDescent="0.35">
      <c r="B148" s="419" t="s">
        <v>749</v>
      </c>
      <c r="C148" s="430">
        <v>33047401</v>
      </c>
      <c r="D148" s="421">
        <v>5500</v>
      </c>
      <c r="E148" s="431">
        <v>0</v>
      </c>
      <c r="F148" s="638">
        <f>ROUND(D148/$F$4,0)</f>
        <v>740</v>
      </c>
      <c r="G148" s="215">
        <f>ROUND(D148/$G$4,0)</f>
        <v>640</v>
      </c>
      <c r="H148" s="253">
        <f>ROUND(D148/$H$4,0)</f>
        <v>917</v>
      </c>
      <c r="I148" s="276">
        <f>ROUND(D148/$I$4,0)</f>
        <v>714</v>
      </c>
      <c r="J148" s="359">
        <f>ROUND(D148/$J$4,0)</f>
        <v>1000</v>
      </c>
      <c r="L148" s="210"/>
      <c r="N148" s="616">
        <f>LEN(B148)</f>
        <v>40</v>
      </c>
    </row>
    <row r="149" spans="2:14" s="8" customFormat="1" ht="15.5" x14ac:dyDescent="0.35">
      <c r="B149" s="326" t="s">
        <v>750</v>
      </c>
      <c r="C149" s="312">
        <v>33047402</v>
      </c>
      <c r="D149" s="309">
        <v>5500</v>
      </c>
      <c r="E149" s="313">
        <v>0</v>
      </c>
      <c r="F149" s="638">
        <f>ROUND(D149/$F$4,0)</f>
        <v>740</v>
      </c>
      <c r="G149" s="215">
        <f>ROUND(D149/$G$4,0)</f>
        <v>640</v>
      </c>
      <c r="H149" s="253">
        <f>ROUND(D149/$H$4,0)</f>
        <v>917</v>
      </c>
      <c r="I149" s="276">
        <f>ROUND(D149/$I$4,0)</f>
        <v>714</v>
      </c>
      <c r="J149" s="359">
        <f>ROUND(D149/$J$4,0)</f>
        <v>1000</v>
      </c>
      <c r="L149" s="210"/>
      <c r="N149" s="616">
        <f>LEN(B149)</f>
        <v>41</v>
      </c>
    </row>
    <row r="150" spans="2:14" s="8" customFormat="1" ht="15.5" x14ac:dyDescent="0.35">
      <c r="B150" s="326" t="s">
        <v>751</v>
      </c>
      <c r="C150" s="312">
        <v>33047403</v>
      </c>
      <c r="D150" s="309">
        <v>5500</v>
      </c>
      <c r="E150" s="313">
        <v>0</v>
      </c>
      <c r="F150" s="638">
        <f>ROUND(D150/$F$4,0)</f>
        <v>740</v>
      </c>
      <c r="G150" s="215">
        <f>ROUND(D150/$G$4,0)</f>
        <v>640</v>
      </c>
      <c r="H150" s="253">
        <f>ROUND(D150/$H$4,0)</f>
        <v>917</v>
      </c>
      <c r="I150" s="276">
        <f>ROUND(D150/$I$4,0)</f>
        <v>714</v>
      </c>
      <c r="J150" s="359">
        <f>ROUND(D150/$J$4,0)</f>
        <v>1000</v>
      </c>
      <c r="L150" s="210"/>
      <c r="N150" s="616">
        <f>LEN(B150)</f>
        <v>41</v>
      </c>
    </row>
    <row r="151" spans="2:14" s="8" customFormat="1" ht="15.5" x14ac:dyDescent="0.35">
      <c r="B151" s="326" t="s">
        <v>752</v>
      </c>
      <c r="C151" s="312">
        <v>33047404</v>
      </c>
      <c r="D151" s="309">
        <v>5500</v>
      </c>
      <c r="E151" s="313">
        <v>0</v>
      </c>
      <c r="F151" s="638">
        <f>ROUND(D151/$F$4,0)</f>
        <v>740</v>
      </c>
      <c r="G151" s="215">
        <f>ROUND(D151/$G$4,0)</f>
        <v>640</v>
      </c>
      <c r="H151" s="253">
        <f>ROUND(D151/$H$4,0)</f>
        <v>917</v>
      </c>
      <c r="I151" s="276">
        <f>ROUND(D151/$I$4,0)</f>
        <v>714</v>
      </c>
      <c r="J151" s="359">
        <f>ROUND(D151/$J$4,0)</f>
        <v>1000</v>
      </c>
      <c r="L151" s="210"/>
      <c r="N151" s="616">
        <f>LEN(B151)</f>
        <v>45</v>
      </c>
    </row>
    <row r="152" spans="2:14" s="8" customFormat="1" ht="15.5" x14ac:dyDescent="0.35">
      <c r="B152" s="12"/>
      <c r="C152" s="169"/>
      <c r="D152" s="169"/>
      <c r="E152" s="170"/>
      <c r="F152" s="438"/>
      <c r="G152" s="175"/>
      <c r="H152" s="255"/>
      <c r="I152" s="432"/>
      <c r="J152" s="254"/>
    </row>
    <row r="153" spans="2:14" s="8" customFormat="1" ht="15.5" x14ac:dyDescent="0.35">
      <c r="B153" s="269" t="s">
        <v>753</v>
      </c>
      <c r="C153" s="270"/>
      <c r="D153" s="159"/>
      <c r="E153" s="62"/>
      <c r="F153" s="161"/>
      <c r="G153" s="175"/>
      <c r="H153" s="175"/>
      <c r="I153" s="181"/>
      <c r="J153" s="181"/>
    </row>
    <row r="154" spans="2:14" s="8" customFormat="1" ht="15.5" x14ac:dyDescent="0.35">
      <c r="B154" s="269" t="s">
        <v>754</v>
      </c>
      <c r="C154" s="270"/>
      <c r="D154" s="159"/>
      <c r="E154" s="62"/>
      <c r="F154" s="161"/>
      <c r="G154" s="175"/>
      <c r="H154" s="175"/>
      <c r="I154" s="181"/>
      <c r="J154" s="181"/>
    </row>
    <row r="155" spans="2:14" s="8" customFormat="1" ht="15.5" x14ac:dyDescent="0.35">
      <c r="B155" s="269" t="s">
        <v>755</v>
      </c>
      <c r="C155" s="270"/>
      <c r="D155" s="159"/>
      <c r="E155" s="62"/>
      <c r="F155" s="161"/>
      <c r="G155" s="175"/>
      <c r="H155" s="175"/>
      <c r="I155" s="181"/>
      <c r="J155" s="181"/>
    </row>
    <row r="156" spans="2:14" s="8" customFormat="1" ht="15.5" x14ac:dyDescent="0.35">
      <c r="B156" s="269" t="s">
        <v>756</v>
      </c>
      <c r="C156" s="270"/>
      <c r="D156" s="159"/>
      <c r="E156" s="62"/>
      <c r="F156" s="161"/>
      <c r="G156" s="175"/>
      <c r="H156" s="175"/>
      <c r="I156" s="181"/>
      <c r="J156" s="181"/>
    </row>
    <row r="157" spans="2:14" s="8" customFormat="1" ht="37.5" customHeight="1" x14ac:dyDescent="0.35">
      <c r="B157" s="12"/>
      <c r="C157" s="62"/>
      <c r="D157" s="159"/>
      <c r="E157" s="62"/>
      <c r="F157" s="161"/>
      <c r="G157" s="175"/>
      <c r="H157" s="175"/>
      <c r="I157" s="181"/>
      <c r="J157" s="181"/>
    </row>
    <row r="158" spans="2:14" s="8" customFormat="1" ht="37.5" customHeight="1" x14ac:dyDescent="0.35">
      <c r="B158" s="12"/>
      <c r="C158" s="62"/>
      <c r="D158" s="159"/>
      <c r="E158" s="62"/>
      <c r="F158" s="161"/>
      <c r="G158" s="175"/>
      <c r="H158" s="175"/>
      <c r="I158" s="181"/>
      <c r="J158" s="181"/>
    </row>
    <row r="159" spans="2:14" s="8" customFormat="1" ht="37.5" customHeight="1" x14ac:dyDescent="0.35">
      <c r="B159" s="12"/>
      <c r="C159" s="62"/>
      <c r="D159" s="159"/>
      <c r="E159" s="62"/>
      <c r="F159" s="161"/>
      <c r="G159" s="175"/>
      <c r="H159" s="175"/>
      <c r="I159" s="181"/>
      <c r="J159" s="181"/>
    </row>
    <row r="160" spans="2:14" s="8" customFormat="1" ht="37.5" customHeight="1" x14ac:dyDescent="0.35">
      <c r="B160" s="12"/>
      <c r="C160" s="62"/>
      <c r="D160" s="159"/>
      <c r="E160" s="62"/>
      <c r="F160" s="161"/>
      <c r="G160" s="175"/>
      <c r="H160" s="175"/>
      <c r="I160" s="181"/>
      <c r="J160" s="181"/>
    </row>
    <row r="161" spans="2:10" s="8" customFormat="1" ht="37.5" customHeight="1" x14ac:dyDescent="0.35">
      <c r="B161" s="12"/>
      <c r="C161" s="62"/>
      <c r="D161" s="159"/>
      <c r="E161" s="62"/>
      <c r="F161" s="161"/>
      <c r="G161" s="175"/>
      <c r="H161" s="175"/>
      <c r="I161" s="181"/>
      <c r="J161" s="181"/>
    </row>
    <row r="162" spans="2:10" s="8" customFormat="1" ht="37.5" customHeight="1" x14ac:dyDescent="0.35">
      <c r="B162" s="12"/>
      <c r="C162" s="62"/>
      <c r="D162" s="159"/>
      <c r="E162" s="62"/>
      <c r="F162" s="161"/>
      <c r="G162" s="175"/>
      <c r="H162" s="175"/>
      <c r="I162" s="181"/>
      <c r="J162" s="181"/>
    </row>
    <row r="163" spans="2:10" s="8" customFormat="1" ht="37.5" customHeight="1" x14ac:dyDescent="0.35">
      <c r="B163" s="12"/>
      <c r="C163" s="62"/>
      <c r="D163" s="159"/>
      <c r="E163" s="62"/>
      <c r="F163" s="161"/>
      <c r="G163" s="175"/>
      <c r="H163" s="175"/>
      <c r="I163" s="181"/>
      <c r="J163" s="181"/>
    </row>
    <row r="164" spans="2:10" s="8" customFormat="1" ht="37.5" customHeight="1" x14ac:dyDescent="0.35">
      <c r="B164" s="12"/>
      <c r="C164" s="62"/>
      <c r="D164" s="159"/>
      <c r="E164" s="62"/>
      <c r="F164" s="161"/>
      <c r="H164" s="62"/>
      <c r="I164" s="76"/>
      <c r="J164" s="76"/>
    </row>
    <row r="165" spans="2:10" s="8" customFormat="1" ht="37.5" customHeight="1" x14ac:dyDescent="0.35">
      <c r="B165" s="12"/>
      <c r="C165" s="62"/>
      <c r="D165" s="159"/>
      <c r="E165" s="62"/>
      <c r="F165" s="161"/>
      <c r="H165" s="62"/>
      <c r="I165" s="76"/>
      <c r="J165" s="76"/>
    </row>
    <row r="166" spans="2:10" s="8" customFormat="1" ht="37.5" customHeight="1" x14ac:dyDescent="0.35">
      <c r="B166" s="12"/>
      <c r="C166" s="62"/>
      <c r="D166" s="159"/>
      <c r="E166" s="62"/>
      <c r="F166" s="161"/>
      <c r="H166" s="62"/>
      <c r="I166" s="76"/>
      <c r="J166" s="76"/>
    </row>
    <row r="167" spans="2:10" s="8" customFormat="1" ht="37.5" customHeight="1" x14ac:dyDescent="0.35">
      <c r="B167" s="12"/>
      <c r="C167" s="62"/>
      <c r="D167" s="159"/>
      <c r="E167" s="62"/>
      <c r="F167" s="161"/>
      <c r="H167" s="62"/>
      <c r="I167" s="76"/>
      <c r="J167" s="76"/>
    </row>
    <row r="168" spans="2:10" s="8" customFormat="1" ht="37.5" customHeight="1" x14ac:dyDescent="0.35">
      <c r="B168" s="12"/>
      <c r="C168" s="62"/>
      <c r="E168" s="62"/>
      <c r="F168" s="161"/>
      <c r="H168" s="62"/>
      <c r="I168" s="76"/>
      <c r="J168" s="76"/>
    </row>
    <row r="169" spans="2:10" s="8" customFormat="1" ht="37.5" customHeight="1" x14ac:dyDescent="0.35">
      <c r="B169" s="12"/>
      <c r="C169" s="62"/>
      <c r="E169" s="62"/>
      <c r="F169" s="161"/>
      <c r="H169" s="62"/>
      <c r="I169" s="76"/>
      <c r="J169" s="76"/>
    </row>
    <row r="170" spans="2:10" s="8" customFormat="1" ht="37.5" customHeight="1" x14ac:dyDescent="0.35">
      <c r="B170" s="12"/>
      <c r="C170" s="62"/>
      <c r="E170" s="62"/>
      <c r="F170" s="161"/>
      <c r="H170" s="62"/>
      <c r="I170" s="76"/>
      <c r="J170" s="76"/>
    </row>
    <row r="171" spans="2:10" s="8" customFormat="1" ht="37.5" customHeight="1" x14ac:dyDescent="0.35">
      <c r="B171" s="12"/>
      <c r="C171" s="62"/>
      <c r="E171" s="62"/>
      <c r="F171" s="161"/>
      <c r="H171" s="62"/>
      <c r="I171" s="76"/>
      <c r="J171" s="76"/>
    </row>
    <row r="172" spans="2:10" s="8" customFormat="1" ht="37.5" customHeight="1" x14ac:dyDescent="0.35">
      <c r="B172" s="12"/>
      <c r="C172" s="62"/>
      <c r="E172" s="62"/>
      <c r="F172" s="161"/>
      <c r="H172" s="62"/>
      <c r="I172" s="76"/>
      <c r="J172" s="76"/>
    </row>
    <row r="173" spans="2:10" s="8" customFormat="1" ht="37.5" customHeight="1" x14ac:dyDescent="0.35">
      <c r="B173" s="12"/>
      <c r="C173" s="62"/>
      <c r="E173" s="62"/>
      <c r="F173" s="161"/>
      <c r="H173" s="62"/>
      <c r="I173" s="76"/>
      <c r="J173" s="76"/>
    </row>
    <row r="174" spans="2:10" s="8" customFormat="1" ht="37.5" customHeight="1" x14ac:dyDescent="0.35">
      <c r="B174" s="12"/>
      <c r="C174" s="62"/>
      <c r="E174" s="62"/>
      <c r="F174" s="76"/>
      <c r="H174" s="62"/>
      <c r="I174" s="76"/>
      <c r="J174" s="76"/>
    </row>
    <row r="175" spans="2:10" s="8" customFormat="1" ht="37.5" customHeight="1" x14ac:dyDescent="0.35">
      <c r="B175" s="12"/>
      <c r="C175" s="62"/>
      <c r="E175" s="62"/>
      <c r="F175" s="76"/>
      <c r="H175" s="62"/>
      <c r="I175" s="76"/>
      <c r="J175" s="76"/>
    </row>
    <row r="176" spans="2:10" s="8" customFormat="1" ht="37.5" customHeight="1" x14ac:dyDescent="0.35">
      <c r="B176" s="12"/>
      <c r="C176" s="62"/>
      <c r="E176" s="62"/>
      <c r="F176" s="76"/>
      <c r="H176" s="62"/>
      <c r="I176" s="76"/>
      <c r="J176" s="76"/>
    </row>
    <row r="177" spans="2:10" s="8" customFormat="1" ht="37.5" customHeight="1" x14ac:dyDescent="0.35">
      <c r="B177" s="12"/>
      <c r="C177" s="62"/>
      <c r="E177" s="62"/>
      <c r="F177" s="76"/>
      <c r="H177" s="62"/>
      <c r="I177" s="76"/>
      <c r="J177" s="76"/>
    </row>
    <row r="178" spans="2:10" s="8" customFormat="1" ht="37.5" customHeight="1" x14ac:dyDescent="0.35">
      <c r="B178" s="12"/>
      <c r="C178" s="62"/>
      <c r="E178" s="62"/>
      <c r="F178" s="76"/>
      <c r="H178" s="62"/>
      <c r="I178" s="76"/>
      <c r="J178" s="76"/>
    </row>
    <row r="179" spans="2:10" s="8" customFormat="1" ht="37.5" customHeight="1" x14ac:dyDescent="0.35">
      <c r="B179" s="12"/>
      <c r="C179" s="62"/>
      <c r="E179" s="62"/>
      <c r="F179" s="76"/>
      <c r="H179" s="62"/>
      <c r="I179" s="76"/>
      <c r="J179" s="76"/>
    </row>
  </sheetData>
  <mergeCells count="17">
    <mergeCell ref="B7:J7"/>
    <mergeCell ref="B139:J139"/>
    <mergeCell ref="B21:J21"/>
    <mergeCell ref="B147:J147"/>
    <mergeCell ref="B78:J78"/>
    <mergeCell ref="B32:J32"/>
    <mergeCell ref="B133:J133"/>
    <mergeCell ref="B103:J103"/>
    <mergeCell ref="B107:J107"/>
    <mergeCell ref="B122:J122"/>
    <mergeCell ref="B126:J126"/>
    <mergeCell ref="C71:J71"/>
    <mergeCell ref="B64:J64"/>
    <mergeCell ref="B94:J94"/>
    <mergeCell ref="B50:J50"/>
    <mergeCell ref="B72:J72"/>
    <mergeCell ref="B53:J53"/>
  </mergeCells>
  <phoneticPr fontId="10" type="noConversion"/>
  <conditionalFormatting sqref="N8:N11 N89:N90 N92:N93 N95:N97 N127:N131">
    <cfRule type="cellIs" dxfId="61" priority="11" operator="greaterThan">
      <formula>100</formula>
    </cfRule>
  </conditionalFormatting>
  <conditionalFormatting sqref="N14:N18">
    <cfRule type="cellIs" dxfId="60" priority="10" operator="greaterThan">
      <formula>100</formula>
    </cfRule>
  </conditionalFormatting>
  <conditionalFormatting sqref="N22:N25">
    <cfRule type="cellIs" dxfId="59" priority="9" operator="greaterThan">
      <formula>100</formula>
    </cfRule>
  </conditionalFormatting>
  <conditionalFormatting sqref="N29">
    <cfRule type="cellIs" dxfId="58" priority="8" operator="greaterThan">
      <formula>100</formula>
    </cfRule>
  </conditionalFormatting>
  <conditionalFormatting sqref="N36">
    <cfRule type="cellIs" dxfId="57" priority="27" operator="greaterThan">
      <formula>100</formula>
    </cfRule>
  </conditionalFormatting>
  <conditionalFormatting sqref="N38:N42">
    <cfRule type="cellIs" dxfId="56" priority="26" operator="greaterThan">
      <formula>100</formula>
    </cfRule>
  </conditionalFormatting>
  <conditionalFormatting sqref="N44:N48">
    <cfRule type="cellIs" dxfId="55" priority="25" operator="greaterThan">
      <formula>100</formula>
    </cfRule>
  </conditionalFormatting>
  <conditionalFormatting sqref="N51 N55:N59">
    <cfRule type="cellIs" dxfId="54" priority="6" operator="greaterThan">
      <formula>100</formula>
    </cfRule>
  </conditionalFormatting>
  <conditionalFormatting sqref="N62 N65:N70">
    <cfRule type="cellIs" dxfId="53" priority="24" operator="greaterThan">
      <formula>100</formula>
    </cfRule>
  </conditionalFormatting>
  <conditionalFormatting sqref="N73:N76">
    <cfRule type="cellIs" dxfId="52" priority="23" operator="greaterThan">
      <formula>100</formula>
    </cfRule>
  </conditionalFormatting>
  <conditionalFormatting sqref="N79:N80">
    <cfRule type="cellIs" dxfId="51" priority="22" operator="greaterThan">
      <formula>100</formula>
    </cfRule>
  </conditionalFormatting>
  <conditionalFormatting sqref="N83:N84 N86:N87">
    <cfRule type="cellIs" dxfId="50" priority="21" operator="greaterThan">
      <formula>100</formula>
    </cfRule>
  </conditionalFormatting>
  <conditionalFormatting sqref="N99:N101 N104:N106 N108:N110">
    <cfRule type="cellIs" dxfId="49" priority="19" operator="greaterThan">
      <formula>100</formula>
    </cfRule>
  </conditionalFormatting>
  <conditionalFormatting sqref="N112:N121">
    <cfRule type="cellIs" dxfId="48" priority="17" operator="greaterThan">
      <formula>100</formula>
    </cfRule>
  </conditionalFormatting>
  <conditionalFormatting sqref="N123:N124">
    <cfRule type="cellIs" dxfId="47" priority="16" operator="greaterThan">
      <formula>100</formula>
    </cfRule>
  </conditionalFormatting>
  <conditionalFormatting sqref="N134">
    <cfRule type="cellIs" dxfId="46" priority="15" operator="greaterThan">
      <formula>100</formula>
    </cfRule>
  </conditionalFormatting>
  <conditionalFormatting sqref="N140:N144">
    <cfRule type="cellIs" dxfId="45" priority="13" operator="greaterThan">
      <formula>100</formula>
    </cfRule>
  </conditionalFormatting>
  <conditionalFormatting sqref="N148:N151">
    <cfRule type="cellIs" dxfId="44" priority="12" operator="greaterThan">
      <formula>100</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0E974-E884-4114-9FCA-1EEAE880D4AE}">
  <dimension ref="A1:O156"/>
  <sheetViews>
    <sheetView showGridLines="0" zoomScale="80" zoomScaleNormal="80" workbookViewId="0">
      <selection activeCell="B94" sqref="B94"/>
    </sheetView>
  </sheetViews>
  <sheetFormatPr defaultColWidth="11" defaultRowHeight="37.5" customHeight="1" x14ac:dyDescent="0.35"/>
  <cols>
    <col min="1" max="1" width="3.08203125" customWidth="1"/>
    <col min="2" max="2" width="86.58203125" style="13" customWidth="1"/>
    <col min="3" max="3" width="17.1640625" style="62" bestFit="1" customWidth="1"/>
    <col min="4" max="4" width="10.6640625" bestFit="1" customWidth="1"/>
    <col min="5" max="5" width="11.1640625" style="62" bestFit="1" customWidth="1"/>
    <col min="6" max="6" width="8.1640625" style="94" bestFit="1" customWidth="1"/>
    <col min="7" max="7" width="7.5" style="7" bestFit="1" customWidth="1"/>
    <col min="8" max="8" width="10.58203125" style="62" bestFit="1" customWidth="1"/>
    <col min="9" max="9" width="10.58203125" style="94" bestFit="1" customWidth="1"/>
    <col min="10" max="10" width="12.5" style="94" bestFit="1" customWidth="1"/>
    <col min="11" max="11" width="3" customWidth="1"/>
    <col min="12" max="12" width="36.33203125" style="4" bestFit="1" customWidth="1"/>
    <col min="13" max="13" width="3.1640625" customWidth="1"/>
    <col min="14" max="14" width="9.6640625" bestFit="1" customWidth="1"/>
  </cols>
  <sheetData>
    <row r="1" spans="1:14" ht="15.5" x14ac:dyDescent="0.35"/>
    <row r="2" spans="1:14" ht="21" hidden="1" x14ac:dyDescent="0.35">
      <c r="B2" s="645" t="s">
        <v>757</v>
      </c>
      <c r="C2" s="646">
        <v>36</v>
      </c>
    </row>
    <row r="3" spans="1:14" ht="21" hidden="1" x14ac:dyDescent="0.35">
      <c r="B3" s="645" t="s">
        <v>758</v>
      </c>
      <c r="C3" s="646">
        <v>12</v>
      </c>
    </row>
    <row r="4" spans="1:14" ht="21" hidden="1" x14ac:dyDescent="0.35">
      <c r="B4" s="645" t="s">
        <v>455</v>
      </c>
      <c r="C4" s="806">
        <v>0.1</v>
      </c>
    </row>
    <row r="5" spans="1:14" ht="21" hidden="1" x14ac:dyDescent="0.35">
      <c r="B5" s="645" t="s">
        <v>759</v>
      </c>
      <c r="C5" s="647">
        <f>C3/C2</f>
        <v>0.33333333333333331</v>
      </c>
    </row>
    <row r="6" spans="1:14" ht="21.75" customHeight="1" x14ac:dyDescent="0.5">
      <c r="B6" s="685" t="s">
        <v>250</v>
      </c>
      <c r="C6" s="86"/>
      <c r="D6" s="14"/>
      <c r="E6" s="86"/>
      <c r="F6" s="90"/>
    </row>
    <row r="7" spans="1:14" ht="21.75" customHeight="1" x14ac:dyDescent="0.5">
      <c r="B7" s="834" t="s">
        <v>760</v>
      </c>
      <c r="C7" s="1000" t="s">
        <v>457</v>
      </c>
      <c r="D7" s="1000"/>
      <c r="E7" s="1000"/>
      <c r="F7" s="1000"/>
      <c r="H7" s="87"/>
      <c r="I7" s="90"/>
    </row>
    <row r="8" spans="1:14" ht="21.75" customHeight="1" x14ac:dyDescent="0.5">
      <c r="B8" s="687" t="s">
        <v>761</v>
      </c>
      <c r="C8" s="88"/>
      <c r="D8" s="16"/>
      <c r="E8" s="88"/>
      <c r="F8" s="295"/>
      <c r="H8" s="88"/>
      <c r="I8" s="90"/>
      <c r="J8" s="90"/>
    </row>
    <row r="9" spans="1:14" ht="21" x14ac:dyDescent="0.5">
      <c r="A9" s="1"/>
      <c r="B9" s="686" t="str">
        <f>'EMSuite Purchase'!$B$3</f>
        <v>Monitoring Pricing Ver. 13</v>
      </c>
      <c r="C9" s="86"/>
      <c r="D9" s="14"/>
      <c r="E9" s="86"/>
      <c r="F9" s="582" t="s">
        <v>4</v>
      </c>
      <c r="G9" s="582" t="s">
        <v>5</v>
      </c>
      <c r="H9" s="582" t="s">
        <v>6</v>
      </c>
      <c r="I9" s="296" t="s">
        <v>7</v>
      </c>
      <c r="J9" s="582" t="s">
        <v>8</v>
      </c>
    </row>
    <row r="10" spans="1:14" ht="21" x14ac:dyDescent="0.5">
      <c r="A10" s="1"/>
      <c r="B10" s="843" t="str">
        <f>'EMSuite Purchase'!$B$4</f>
        <v>Effective from June 2026 to December 31st 2026</v>
      </c>
      <c r="C10" s="86"/>
      <c r="D10" s="14"/>
      <c r="E10" s="86"/>
      <c r="F10" s="696">
        <f>'Version Control'!$D$4</f>
        <v>7.43</v>
      </c>
      <c r="G10" s="696">
        <f>'Version Control'!$E$4</f>
        <v>8.6</v>
      </c>
      <c r="H10" s="696">
        <f>'Version Control'!$F$4</f>
        <v>6</v>
      </c>
      <c r="I10" s="696">
        <f>'Version Control'!$G$4</f>
        <v>7.7</v>
      </c>
      <c r="J10" s="696">
        <f>'Version Control'!$H$4</f>
        <v>5.5</v>
      </c>
    </row>
    <row r="11" spans="1:14" ht="45" customHeight="1" x14ac:dyDescent="0.35">
      <c r="A11" s="2"/>
      <c r="B11" s="404" t="s">
        <v>12</v>
      </c>
      <c r="C11" s="405" t="s">
        <v>13</v>
      </c>
      <c r="D11" s="404" t="s">
        <v>762</v>
      </c>
      <c r="E11" s="405" t="s">
        <v>15</v>
      </c>
      <c r="F11" s="406" t="s">
        <v>357</v>
      </c>
      <c r="G11" s="404" t="s">
        <v>17</v>
      </c>
      <c r="H11" s="405" t="s">
        <v>18</v>
      </c>
      <c r="I11" s="407" t="s">
        <v>19</v>
      </c>
      <c r="J11" s="407" t="s">
        <v>20</v>
      </c>
      <c r="L11" s="928" t="s">
        <v>3</v>
      </c>
      <c r="N11" s="615" t="s">
        <v>358</v>
      </c>
    </row>
    <row r="12" spans="1:14" s="8" customFormat="1" ht="37.5" customHeight="1" x14ac:dyDescent="0.35">
      <c r="B12" s="374" t="s">
        <v>255</v>
      </c>
      <c r="C12" s="380"/>
      <c r="D12" s="381"/>
      <c r="E12" s="380"/>
      <c r="F12" s="382"/>
      <c r="G12" s="381"/>
      <c r="H12" s="380"/>
      <c r="I12" s="382"/>
      <c r="J12" s="383"/>
      <c r="L12" s="364"/>
      <c r="N12" s="210"/>
    </row>
    <row r="13" spans="1:14" s="8" customFormat="1" ht="63" customHeight="1" x14ac:dyDescent="0.35">
      <c r="B13" s="952" t="s">
        <v>618</v>
      </c>
      <c r="C13" s="964"/>
      <c r="D13" s="964"/>
      <c r="E13" s="964"/>
      <c r="F13" s="964"/>
      <c r="G13" s="964"/>
      <c r="H13" s="964"/>
      <c r="I13" s="964"/>
      <c r="J13" s="965"/>
      <c r="L13" s="364"/>
      <c r="N13" s="210"/>
    </row>
    <row r="14" spans="1:14" s="8" customFormat="1" ht="15.5" x14ac:dyDescent="0.35">
      <c r="B14" s="285" t="s">
        <v>763</v>
      </c>
      <c r="C14" s="212" t="s">
        <v>764</v>
      </c>
      <c r="D14" s="363">
        <f>ROUND(('TVP HW Purchase'!D8/$C$2*$C$3)+('TVP HW Purchase'!D8*$C$4),0)</f>
        <v>3803</v>
      </c>
      <c r="E14" s="214">
        <v>0.35</v>
      </c>
      <c r="F14" s="638">
        <f>ROUND(D14/$F$10,0)</f>
        <v>512</v>
      </c>
      <c r="G14" s="215">
        <f>ROUND(D14/$G$10,0)</f>
        <v>442</v>
      </c>
      <c r="H14" s="253">
        <f>ROUND(D14/$H$10,0)</f>
        <v>634</v>
      </c>
      <c r="I14" s="276">
        <f>ROUND(D14/$I$10,0)</f>
        <v>494</v>
      </c>
      <c r="J14" s="359">
        <f>ROUND(D14/$J$10,0)</f>
        <v>691</v>
      </c>
      <c r="L14" s="364"/>
      <c r="N14" s="616">
        <f>LEN(B14)</f>
        <v>91</v>
      </c>
    </row>
    <row r="15" spans="1:14" s="8" customFormat="1" ht="15.5" x14ac:dyDescent="0.35">
      <c r="B15" s="285" t="s">
        <v>765</v>
      </c>
      <c r="C15" s="212" t="s">
        <v>766</v>
      </c>
      <c r="D15" s="363">
        <f>ROUND(('TVP HW Purchase'!D9/$C$2*$C$3)+('TVP HW Purchase'!D9*$C$4),0)</f>
        <v>3803</v>
      </c>
      <c r="E15" s="214">
        <v>0.35</v>
      </c>
      <c r="F15" s="638">
        <f>ROUND(D15/$F$10,0)</f>
        <v>512</v>
      </c>
      <c r="G15" s="215">
        <f>ROUND(D15/$G$10,0)</f>
        <v>442</v>
      </c>
      <c r="H15" s="253">
        <f>ROUND(D15/$H$10,0)</f>
        <v>634</v>
      </c>
      <c r="I15" s="276">
        <f>ROUND(D15/$I$10,0)</f>
        <v>494</v>
      </c>
      <c r="J15" s="359">
        <f>ROUND(D15/$J$10,0)</f>
        <v>691</v>
      </c>
      <c r="L15" s="364"/>
      <c r="N15" s="616">
        <f>LEN(B15)</f>
        <v>91</v>
      </c>
    </row>
    <row r="16" spans="1:14" s="8" customFormat="1" ht="15.5" x14ac:dyDescent="0.35">
      <c r="B16" s="285" t="s">
        <v>767</v>
      </c>
      <c r="C16" s="212" t="s">
        <v>768</v>
      </c>
      <c r="D16" s="363">
        <f>ROUND(('TVP HW Purchase'!D10/$C$2*$C$3)+('TVP HW Purchase'!D10*$C$4),0)</f>
        <v>3803</v>
      </c>
      <c r="E16" s="214">
        <v>0.35</v>
      </c>
      <c r="F16" s="638">
        <f>ROUND(D16/$F$10,0)</f>
        <v>512</v>
      </c>
      <c r="G16" s="215">
        <f>ROUND(D16/$G$10,0)</f>
        <v>442</v>
      </c>
      <c r="H16" s="253">
        <f>ROUND(D16/$H$10,0)</f>
        <v>634</v>
      </c>
      <c r="I16" s="276">
        <f>ROUND(D16/$I$10,0)</f>
        <v>494</v>
      </c>
      <c r="J16" s="359">
        <f>ROUND(D16/$J$10,0)</f>
        <v>691</v>
      </c>
      <c r="L16" s="364"/>
      <c r="N16" s="616">
        <f>LEN(B16)</f>
        <v>91</v>
      </c>
    </row>
    <row r="17" spans="2:14" s="8" customFormat="1" ht="15.5" x14ac:dyDescent="0.35">
      <c r="B17" s="285" t="s">
        <v>769</v>
      </c>
      <c r="C17" s="212" t="s">
        <v>770</v>
      </c>
      <c r="D17" s="363">
        <f>ROUND(('TVP HW Purchase'!D11/$C$2*$C$3)+('TVP HW Purchase'!D11*$C$4),0)</f>
        <v>3803</v>
      </c>
      <c r="E17" s="214">
        <v>0.35</v>
      </c>
      <c r="F17" s="638">
        <f>ROUND(D17/$F$10,0)</f>
        <v>512</v>
      </c>
      <c r="G17" s="215">
        <f>ROUND(D17/$G$10,0)</f>
        <v>442</v>
      </c>
      <c r="H17" s="253">
        <f>ROUND(D17/$H$10,0)</f>
        <v>634</v>
      </c>
      <c r="I17" s="276">
        <f>ROUND(D17/$I$10,0)</f>
        <v>494</v>
      </c>
      <c r="J17" s="359">
        <f>ROUND(D17/$J$10,0)</f>
        <v>691</v>
      </c>
      <c r="L17" s="364"/>
      <c r="N17" s="616">
        <f>LEN(B17)</f>
        <v>95</v>
      </c>
    </row>
    <row r="18" spans="2:14" s="8" customFormat="1" ht="15.5" x14ac:dyDescent="0.35">
      <c r="B18" s="12"/>
      <c r="C18" s="55"/>
      <c r="D18" s="159"/>
      <c r="E18" s="55"/>
      <c r="F18" s="160"/>
      <c r="G18" s="175"/>
      <c r="H18" s="178"/>
      <c r="I18" s="179"/>
      <c r="J18" s="179"/>
      <c r="L18" s="128"/>
    </row>
    <row r="19" spans="2:14" s="8" customFormat="1" ht="21" x14ac:dyDescent="0.35">
      <c r="B19" s="409" t="s">
        <v>623</v>
      </c>
      <c r="C19" s="380"/>
      <c r="D19" s="376"/>
      <c r="E19" s="380"/>
      <c r="F19" s="410"/>
      <c r="G19" s="379"/>
      <c r="H19" s="379"/>
      <c r="I19" s="411"/>
      <c r="J19" s="412"/>
      <c r="L19" s="364"/>
      <c r="N19" s="210"/>
    </row>
    <row r="20" spans="2:14" s="8" customFormat="1" ht="31" x14ac:dyDescent="0.35">
      <c r="B20" s="408" t="s">
        <v>771</v>
      </c>
      <c r="C20" s="413"/>
      <c r="D20" s="413"/>
      <c r="E20" s="413"/>
      <c r="F20" s="413"/>
      <c r="G20" s="414"/>
      <c r="H20" s="415"/>
      <c r="I20" s="416"/>
      <c r="J20" s="417"/>
      <c r="L20" s="364"/>
      <c r="N20" s="616">
        <f>LEN(B20)</f>
        <v>61</v>
      </c>
    </row>
    <row r="21" spans="2:14" s="8" customFormat="1" ht="15.5" x14ac:dyDescent="0.35">
      <c r="B21" s="285" t="s">
        <v>772</v>
      </c>
      <c r="C21" s="212" t="s">
        <v>773</v>
      </c>
      <c r="D21" s="363">
        <f>ROUND(('TVP HW Purchase'!D15/$C$2*$C$3)+('TVP HW Purchase'!D15*$C$4),0)</f>
        <v>1293</v>
      </c>
      <c r="E21" s="214">
        <v>0.35</v>
      </c>
      <c r="F21" s="638">
        <f>ROUND(D21/$F$10,0)</f>
        <v>174</v>
      </c>
      <c r="G21" s="215">
        <f>ROUND(D21/$G$10,0)</f>
        <v>150</v>
      </c>
      <c r="H21" s="253">
        <f>ROUND(D21/$H$10,0)</f>
        <v>216</v>
      </c>
      <c r="I21" s="276">
        <f>ROUND(D21/$I$10,0)</f>
        <v>168</v>
      </c>
      <c r="J21" s="359">
        <f>ROUND(D21/$J$10,0)</f>
        <v>235</v>
      </c>
      <c r="L21" s="364"/>
      <c r="N21" s="616">
        <f>LEN(B21)</f>
        <v>73</v>
      </c>
    </row>
    <row r="22" spans="2:14" s="8" customFormat="1" ht="15.5" x14ac:dyDescent="0.35">
      <c r="B22" s="285" t="s">
        <v>774</v>
      </c>
      <c r="C22" s="212" t="s">
        <v>775</v>
      </c>
      <c r="D22" s="363">
        <f>ROUND(('TVP HW Purchase'!D16/$C$2*$C$3)+('TVP HW Purchase'!D16*$C$4),0)</f>
        <v>1293</v>
      </c>
      <c r="E22" s="214">
        <v>0.35</v>
      </c>
      <c r="F22" s="638">
        <f>ROUND(D22/$F$10,0)</f>
        <v>174</v>
      </c>
      <c r="G22" s="215">
        <f>ROUND(D22/$G$10,0)</f>
        <v>150</v>
      </c>
      <c r="H22" s="253">
        <f>ROUND(D22/$H$10,0)</f>
        <v>216</v>
      </c>
      <c r="I22" s="276">
        <f>ROUND(D22/$I$10,0)</f>
        <v>168</v>
      </c>
      <c r="J22" s="359">
        <f>ROUND(D22/$J$10,0)</f>
        <v>235</v>
      </c>
      <c r="L22" s="364"/>
      <c r="N22" s="616">
        <f>LEN(B22)</f>
        <v>73</v>
      </c>
    </row>
    <row r="23" spans="2:14" s="8" customFormat="1" ht="15.5" x14ac:dyDescent="0.35">
      <c r="B23" s="285" t="s">
        <v>776</v>
      </c>
      <c r="C23" s="212" t="s">
        <v>777</v>
      </c>
      <c r="D23" s="363">
        <f>ROUND(('TVP HW Purchase'!D17/$C$2*$C$3)+('TVP HW Purchase'!D17*$C$4),0)</f>
        <v>1293</v>
      </c>
      <c r="E23" s="214">
        <v>0.35</v>
      </c>
      <c r="F23" s="638">
        <f>ROUND(D23/$F$10,0)</f>
        <v>174</v>
      </c>
      <c r="G23" s="215">
        <f>ROUND(D23/$G$10,0)</f>
        <v>150</v>
      </c>
      <c r="H23" s="253">
        <f>ROUND(D23/$H$10,0)</f>
        <v>216</v>
      </c>
      <c r="I23" s="276">
        <f>ROUND(D23/$I$10,0)</f>
        <v>168</v>
      </c>
      <c r="J23" s="359">
        <f>ROUND(D23/$J$10,0)</f>
        <v>235</v>
      </c>
      <c r="L23" s="364"/>
      <c r="N23" s="616">
        <f>LEN(B23)</f>
        <v>73</v>
      </c>
    </row>
    <row r="24" spans="2:14" s="8" customFormat="1" ht="15.5" x14ac:dyDescent="0.35">
      <c r="B24" s="285" t="s">
        <v>778</v>
      </c>
      <c r="C24" s="212" t="s">
        <v>779</v>
      </c>
      <c r="D24" s="363">
        <f>ROUND(('TVP HW Purchase'!D18/$C$2*$C$3)+('TVP HW Purchase'!D18*$C$4),0)</f>
        <v>1293</v>
      </c>
      <c r="E24" s="214">
        <v>0.35</v>
      </c>
      <c r="F24" s="638">
        <f>ROUND(D24/$F$10,0)</f>
        <v>174</v>
      </c>
      <c r="G24" s="215">
        <f>ROUND(D24/$G$10,0)</f>
        <v>150</v>
      </c>
      <c r="H24" s="253">
        <f>ROUND(D24/$H$10,0)</f>
        <v>216</v>
      </c>
      <c r="I24" s="276">
        <f>ROUND(D24/$I$10,0)</f>
        <v>168</v>
      </c>
      <c r="J24" s="359">
        <f>ROUND(D24/$J$10,0)</f>
        <v>235</v>
      </c>
      <c r="L24" s="364"/>
      <c r="N24" s="616">
        <f>LEN(B24)</f>
        <v>77</v>
      </c>
    </row>
    <row r="25" spans="2:14" s="8" customFormat="1" ht="15.5" x14ac:dyDescent="0.35">
      <c r="B25" s="12"/>
      <c r="C25" s="55"/>
      <c r="D25" s="159"/>
      <c r="E25" s="55"/>
      <c r="F25" s="160"/>
      <c r="G25" s="175"/>
      <c r="H25" s="178"/>
      <c r="I25" s="179"/>
      <c r="J25" s="179"/>
      <c r="L25" s="128"/>
    </row>
    <row r="26" spans="2:14" s="8" customFormat="1" ht="21" x14ac:dyDescent="0.35">
      <c r="B26" s="409" t="s">
        <v>780</v>
      </c>
      <c r="C26" s="380"/>
      <c r="D26" s="376"/>
      <c r="E26" s="380"/>
      <c r="F26" s="410"/>
      <c r="G26" s="379"/>
      <c r="H26" s="379"/>
      <c r="I26" s="411"/>
      <c r="J26" s="412"/>
      <c r="L26" s="364"/>
      <c r="N26" s="210"/>
    </row>
    <row r="27" spans="2:14" s="8" customFormat="1" ht="46.5" x14ac:dyDescent="0.35">
      <c r="B27" s="408" t="s">
        <v>781</v>
      </c>
      <c r="C27" s="413"/>
      <c r="D27" s="413"/>
      <c r="E27" s="413"/>
      <c r="F27" s="413"/>
      <c r="G27" s="414"/>
      <c r="H27" s="415"/>
      <c r="I27" s="416"/>
      <c r="J27" s="417"/>
      <c r="L27" s="364"/>
      <c r="N27" s="210"/>
    </row>
    <row r="28" spans="2:14" s="8" customFormat="1" ht="15.5" x14ac:dyDescent="0.35">
      <c r="B28" s="285" t="s">
        <v>782</v>
      </c>
      <c r="C28" s="212" t="s">
        <v>783</v>
      </c>
      <c r="D28" s="363">
        <f>ROUND(('TVP HW Purchase'!D22/$C$2*$C$3)+('TVP HW Purchase'!D22*$C$4),0)</f>
        <v>1707</v>
      </c>
      <c r="E28" s="214">
        <v>0.35</v>
      </c>
      <c r="F28" s="638">
        <f>ROUND(D28/$F$10,0)</f>
        <v>230</v>
      </c>
      <c r="G28" s="215">
        <f>ROUND(D28/$G$10,0)</f>
        <v>198</v>
      </c>
      <c r="H28" s="253">
        <f>ROUND(D28/$H$10,0)</f>
        <v>285</v>
      </c>
      <c r="I28" s="276">
        <f>ROUND(D28/$I$10,0)</f>
        <v>222</v>
      </c>
      <c r="J28" s="359">
        <f>ROUND(D28/$J$10,0)</f>
        <v>310</v>
      </c>
      <c r="L28" s="364"/>
      <c r="N28" s="616">
        <f>LEN(B28)</f>
        <v>76</v>
      </c>
    </row>
    <row r="29" spans="2:14" s="8" customFormat="1" ht="15.5" x14ac:dyDescent="0.35">
      <c r="B29" s="285" t="s">
        <v>784</v>
      </c>
      <c r="C29" s="212" t="s">
        <v>785</v>
      </c>
      <c r="D29" s="363">
        <f>ROUND(('TVP HW Purchase'!D23/$C$2*$C$3)+('TVP HW Purchase'!D23*$C$4),0)</f>
        <v>1707</v>
      </c>
      <c r="E29" s="214">
        <v>0.35</v>
      </c>
      <c r="F29" s="638">
        <f>ROUND(D29/$F$10,0)</f>
        <v>230</v>
      </c>
      <c r="G29" s="215">
        <f>ROUND(D29/$G$10,0)</f>
        <v>198</v>
      </c>
      <c r="H29" s="253">
        <f>ROUND(D29/$H$10,0)</f>
        <v>285</v>
      </c>
      <c r="I29" s="276">
        <f>ROUND(D29/$I$10,0)</f>
        <v>222</v>
      </c>
      <c r="J29" s="359">
        <f>ROUND(D29/$J$10,0)</f>
        <v>310</v>
      </c>
      <c r="L29" s="364"/>
      <c r="N29" s="616">
        <f>LEN(B29)</f>
        <v>76</v>
      </c>
    </row>
    <row r="30" spans="2:14" s="8" customFormat="1" ht="15.5" x14ac:dyDescent="0.35">
      <c r="B30" s="285" t="s">
        <v>786</v>
      </c>
      <c r="C30" s="212" t="s">
        <v>787</v>
      </c>
      <c r="D30" s="363">
        <f>ROUND(('TVP HW Purchase'!D24/$C$2*$C$3)+('TVP HW Purchase'!D24*$C$4),0)</f>
        <v>1707</v>
      </c>
      <c r="E30" s="214">
        <v>0.35</v>
      </c>
      <c r="F30" s="638">
        <f>ROUND(D30/$F$10,0)</f>
        <v>230</v>
      </c>
      <c r="G30" s="215">
        <f>ROUND(D30/$G$10,0)</f>
        <v>198</v>
      </c>
      <c r="H30" s="253">
        <f>ROUND(D30/$H$10,0)</f>
        <v>285</v>
      </c>
      <c r="I30" s="276">
        <f>ROUND(D30/$I$10,0)</f>
        <v>222</v>
      </c>
      <c r="J30" s="359">
        <f>ROUND(D30/$J$10,0)</f>
        <v>310</v>
      </c>
      <c r="L30" s="364" t="s">
        <v>1371</v>
      </c>
      <c r="N30" s="616">
        <f>LEN(B30)</f>
        <v>76</v>
      </c>
    </row>
    <row r="31" spans="2:14" s="8" customFormat="1" ht="15.5" x14ac:dyDescent="0.35">
      <c r="B31" s="285" t="s">
        <v>788</v>
      </c>
      <c r="C31" s="212" t="s">
        <v>789</v>
      </c>
      <c r="D31" s="363">
        <f>ROUND(('TVP HW Purchase'!D25/$C$2*$C$3)+('TVP HW Purchase'!D25*$C$4),0)</f>
        <v>1707</v>
      </c>
      <c r="E31" s="214">
        <v>0.35</v>
      </c>
      <c r="F31" s="638">
        <f>ROUND(D31/$F$10,0)</f>
        <v>230</v>
      </c>
      <c r="G31" s="215">
        <f>ROUND(D31/$G$10,0)</f>
        <v>198</v>
      </c>
      <c r="H31" s="253">
        <f>ROUND(D31/$H$10,0)</f>
        <v>285</v>
      </c>
      <c r="I31" s="276">
        <f>ROUND(D31/$I$10,0)</f>
        <v>222</v>
      </c>
      <c r="J31" s="359">
        <f>ROUND(D31/$J$10,0)</f>
        <v>310</v>
      </c>
      <c r="L31" s="364" t="s">
        <v>1371</v>
      </c>
      <c r="N31" s="616">
        <f>LEN(B31)</f>
        <v>80</v>
      </c>
    </row>
    <row r="32" spans="2:14" s="8" customFormat="1" ht="16" thickBot="1" x14ac:dyDescent="0.4">
      <c r="B32" s="12"/>
      <c r="C32" s="55"/>
      <c r="D32" s="159"/>
      <c r="E32" s="55"/>
      <c r="F32" s="160"/>
      <c r="G32" s="175"/>
      <c r="H32" s="178"/>
      <c r="I32" s="179"/>
      <c r="J32" s="179"/>
      <c r="L32" s="128"/>
    </row>
    <row r="33" spans="2:15" s="8" customFormat="1" ht="21" x14ac:dyDescent="0.35">
      <c r="B33" s="328" t="s">
        <v>636</v>
      </c>
      <c r="C33" s="302"/>
      <c r="D33" s="303"/>
      <c r="E33" s="302"/>
      <c r="F33" s="304"/>
      <c r="G33" s="306"/>
      <c r="H33" s="306"/>
      <c r="I33" s="307"/>
      <c r="J33" s="308"/>
      <c r="L33" s="364"/>
      <c r="N33" s="210"/>
    </row>
    <row r="34" spans="2:15" s="8" customFormat="1" ht="15.5" x14ac:dyDescent="0.35">
      <c r="B34" s="408" t="s">
        <v>790</v>
      </c>
      <c r="C34" s="413"/>
      <c r="D34" s="413"/>
      <c r="E34" s="413"/>
      <c r="F34" s="413"/>
      <c r="G34" s="414"/>
      <c r="H34" s="415"/>
      <c r="I34" s="416"/>
      <c r="J34" s="417"/>
      <c r="L34" s="364"/>
      <c r="N34" s="210"/>
    </row>
    <row r="35" spans="2:15" s="8" customFormat="1" ht="15.5" x14ac:dyDescent="0.35">
      <c r="B35" s="285" t="s">
        <v>791</v>
      </c>
      <c r="C35" s="212" t="s">
        <v>792</v>
      </c>
      <c r="D35" s="363">
        <f>ROUND(('TVP HW Purchase'!D29/$C$2*$C$3)+('TVP HW Purchase'!D29*$C$4),0)</f>
        <v>1758</v>
      </c>
      <c r="E35" s="214">
        <v>0.35</v>
      </c>
      <c r="F35" s="638">
        <f>ROUND(D35/$F$10,0)</f>
        <v>237</v>
      </c>
      <c r="G35" s="215">
        <f>ROUND(D35/$G$10,0)</f>
        <v>204</v>
      </c>
      <c r="H35" s="253">
        <f>ROUND(D35/$H$10,0)</f>
        <v>293</v>
      </c>
      <c r="I35" s="276">
        <f>ROUND(D35/$I$10,0)</f>
        <v>228</v>
      </c>
      <c r="J35" s="359">
        <f>ROUND(D35/$J$10,0)</f>
        <v>320</v>
      </c>
      <c r="L35" s="364"/>
      <c r="N35" s="616">
        <f>LEN(B35)</f>
        <v>65</v>
      </c>
    </row>
    <row r="36" spans="2:15" s="8" customFormat="1" ht="15.65" customHeight="1" x14ac:dyDescent="0.35">
      <c r="B36" s="282"/>
      <c r="C36" s="55"/>
      <c r="D36" s="159"/>
      <c r="E36" s="55"/>
      <c r="F36" s="160"/>
      <c r="G36" s="175"/>
      <c r="H36" s="178"/>
      <c r="I36" s="179"/>
      <c r="J36" s="179"/>
      <c r="L36" s="128"/>
    </row>
    <row r="37" spans="2:15" s="8" customFormat="1" ht="21" x14ac:dyDescent="0.35">
      <c r="B37" s="374" t="s">
        <v>123</v>
      </c>
      <c r="C37" s="375"/>
      <c r="D37" s="376"/>
      <c r="E37" s="375"/>
      <c r="F37" s="410"/>
      <c r="G37" s="379"/>
      <c r="H37" s="418"/>
      <c r="I37" s="411"/>
      <c r="J37" s="412"/>
      <c r="L37" s="364"/>
      <c r="N37" s="210"/>
    </row>
    <row r="38" spans="2:15" s="8" customFormat="1" ht="15.5" x14ac:dyDescent="0.35">
      <c r="B38" s="940" t="s">
        <v>639</v>
      </c>
      <c r="C38" s="941"/>
      <c r="D38" s="941"/>
      <c r="E38" s="941"/>
      <c r="F38" s="941"/>
      <c r="G38" s="941"/>
      <c r="H38" s="941"/>
      <c r="I38" s="941"/>
      <c r="J38" s="942"/>
      <c r="L38" s="364"/>
      <c r="N38" s="210"/>
    </row>
    <row r="39" spans="2:15" s="8" customFormat="1" ht="15.5" x14ac:dyDescent="0.35">
      <c r="B39" s="874" t="s">
        <v>640</v>
      </c>
      <c r="C39" s="872"/>
      <c r="D39" s="872"/>
      <c r="E39" s="872"/>
      <c r="F39" s="872"/>
      <c r="G39" s="872"/>
      <c r="H39" s="872"/>
      <c r="I39" s="872"/>
      <c r="J39" s="873"/>
      <c r="L39" s="364"/>
      <c r="N39" s="210"/>
    </row>
    <row r="40" spans="2:15" s="8" customFormat="1" ht="15.5" x14ac:dyDescent="0.35">
      <c r="B40" s="875" t="s">
        <v>641</v>
      </c>
      <c r="C40" s="876"/>
      <c r="D40" s="876"/>
      <c r="E40" s="876"/>
      <c r="F40" s="876"/>
      <c r="G40" s="876"/>
      <c r="H40" s="876"/>
      <c r="I40" s="876"/>
      <c r="J40" s="877"/>
      <c r="L40" s="364"/>
      <c r="N40" s="210"/>
    </row>
    <row r="41" spans="2:15" s="8" customFormat="1" ht="15.5" x14ac:dyDescent="0.35">
      <c r="B41" s="714" t="s">
        <v>793</v>
      </c>
      <c r="C41" s="712"/>
      <c r="D41" s="712"/>
      <c r="E41" s="712"/>
      <c r="F41" s="712"/>
      <c r="G41" s="712"/>
      <c r="H41" s="712"/>
      <c r="I41" s="712"/>
      <c r="J41" s="713"/>
      <c r="L41" s="364" t="s">
        <v>652</v>
      </c>
      <c r="N41" s="210"/>
      <c r="O41" s="153"/>
    </row>
    <row r="42" spans="2:15" s="8" customFormat="1" ht="15.5" x14ac:dyDescent="0.35">
      <c r="B42" s="311" t="s">
        <v>794</v>
      </c>
      <c r="C42" s="297" t="s">
        <v>795</v>
      </c>
      <c r="D42" s="363">
        <f>ROUND(('TVP HW Purchase'!D36/$C$2*$C$3)+('TVP HW Purchase'!D36*$C$4),0)</f>
        <v>507</v>
      </c>
      <c r="E42" s="298">
        <v>0.35</v>
      </c>
      <c r="F42" s="638">
        <f>ROUND(D42/$F$10,0)</f>
        <v>68</v>
      </c>
      <c r="G42" s="215">
        <f>ROUND(D42/$G$10,0)</f>
        <v>59</v>
      </c>
      <c r="H42" s="253">
        <f>ROUND(D42/$H$10,0)</f>
        <v>85</v>
      </c>
      <c r="I42" s="276">
        <f>ROUND(D42/$I$10,0)</f>
        <v>66</v>
      </c>
      <c r="J42" s="359">
        <f>ROUND(D42/$J$10,0)</f>
        <v>92</v>
      </c>
      <c r="L42" s="364"/>
      <c r="N42" s="616">
        <f>LEN(B42)</f>
        <v>97</v>
      </c>
    </row>
    <row r="43" spans="2:15" s="8" customFormat="1" ht="15.5" x14ac:dyDescent="0.35">
      <c r="B43" s="714" t="s">
        <v>796</v>
      </c>
      <c r="C43" s="712"/>
      <c r="D43" s="712"/>
      <c r="E43" s="712"/>
      <c r="F43" s="712"/>
      <c r="G43" s="712"/>
      <c r="H43" s="712"/>
      <c r="I43" s="712"/>
      <c r="J43" s="713"/>
      <c r="L43" s="364" t="s">
        <v>652</v>
      </c>
      <c r="N43" s="210"/>
      <c r="O43" s="153"/>
    </row>
    <row r="44" spans="2:15" s="8" customFormat="1" ht="15.5" x14ac:dyDescent="0.35">
      <c r="B44" s="311" t="s">
        <v>797</v>
      </c>
      <c r="C44" s="312" t="s">
        <v>798</v>
      </c>
      <c r="D44" s="363">
        <f>ROUND(('TVP HW Purchase'!D38/$C$2*$C$3)+('TVP HW Purchase'!D38*$C$4),0)</f>
        <v>592</v>
      </c>
      <c r="E44" s="298">
        <v>0.35</v>
      </c>
      <c r="F44" s="638">
        <f>ROUND(D44/$F$10,0)</f>
        <v>80</v>
      </c>
      <c r="G44" s="215">
        <f>ROUND(D44/$G$10,0)</f>
        <v>69</v>
      </c>
      <c r="H44" s="253">
        <f>ROUND(D44/$H$10,0)</f>
        <v>99</v>
      </c>
      <c r="I44" s="276">
        <f>ROUND(D44/$I$10,0)</f>
        <v>77</v>
      </c>
      <c r="J44" s="359">
        <f>ROUND(D44/$J$10,0)</f>
        <v>108</v>
      </c>
      <c r="L44" s="364"/>
      <c r="N44" s="616">
        <f>LEN(B44)</f>
        <v>90</v>
      </c>
    </row>
    <row r="45" spans="2:15" s="8" customFormat="1" ht="15.5" x14ac:dyDescent="0.35">
      <c r="B45" s="311" t="s">
        <v>799</v>
      </c>
      <c r="C45" s="312" t="s">
        <v>800</v>
      </c>
      <c r="D45" s="363">
        <f>ROUND(('TVP HW Purchase'!D39/$C$2*$C$3)+('TVP HW Purchase'!D39*$C$4),0)</f>
        <v>632</v>
      </c>
      <c r="E45" s="298">
        <v>0.35</v>
      </c>
      <c r="F45" s="638">
        <f>ROUND(D45/$F$10,0)</f>
        <v>85</v>
      </c>
      <c r="G45" s="215">
        <f>ROUND(D45/$G$10,0)</f>
        <v>73</v>
      </c>
      <c r="H45" s="253">
        <f>ROUND(D45/$H$10,0)</f>
        <v>105</v>
      </c>
      <c r="I45" s="276">
        <f>ROUND(D45/$I$10,0)</f>
        <v>82</v>
      </c>
      <c r="J45" s="359">
        <f>ROUND(D45/$J$10,0)</f>
        <v>115</v>
      </c>
      <c r="L45" s="364"/>
      <c r="N45" s="616">
        <f>LEN(B45)</f>
        <v>90</v>
      </c>
    </row>
    <row r="46" spans="2:15" s="8" customFormat="1" ht="15.5" x14ac:dyDescent="0.35">
      <c r="B46" s="311" t="s">
        <v>801</v>
      </c>
      <c r="C46" s="312" t="s">
        <v>802</v>
      </c>
      <c r="D46" s="363">
        <f>ROUND(('TVP HW Purchase'!D40/$C$2*$C$3)+('TVP HW Purchase'!D40*$C$4),0)</f>
        <v>736</v>
      </c>
      <c r="E46" s="298">
        <v>0.35</v>
      </c>
      <c r="F46" s="638">
        <f>ROUND(D46/$F$10,0)</f>
        <v>99</v>
      </c>
      <c r="G46" s="215">
        <f>ROUND(D46/$G$10,0)</f>
        <v>86</v>
      </c>
      <c r="H46" s="253">
        <f>ROUND(D46/$H$10,0)</f>
        <v>123</v>
      </c>
      <c r="I46" s="276">
        <f>ROUND(D46/$I$10,0)</f>
        <v>96</v>
      </c>
      <c r="J46" s="359">
        <f>ROUND(D46/$J$10,0)</f>
        <v>134</v>
      </c>
      <c r="L46" s="364"/>
      <c r="N46" s="616">
        <f>LEN(B46)</f>
        <v>91</v>
      </c>
    </row>
    <row r="47" spans="2:15" s="8" customFormat="1" ht="15.5" x14ac:dyDescent="0.35">
      <c r="B47" s="311" t="s">
        <v>803</v>
      </c>
      <c r="C47" s="312" t="s">
        <v>804</v>
      </c>
      <c r="D47" s="363">
        <f>ROUND(('TVP HW Purchase'!D41/$C$2*$C$3)+('TVP HW Purchase'!D41*$C$4),0)</f>
        <v>840</v>
      </c>
      <c r="E47" s="298">
        <v>0.35</v>
      </c>
      <c r="F47" s="638">
        <f>ROUND(D47/$F$10,0)</f>
        <v>113</v>
      </c>
      <c r="G47" s="215">
        <f>ROUND(D47/$G$10,0)</f>
        <v>98</v>
      </c>
      <c r="H47" s="253">
        <f>ROUND(D47/$H$10,0)</f>
        <v>140</v>
      </c>
      <c r="I47" s="276">
        <f>ROUND(D47/$I$10,0)</f>
        <v>109</v>
      </c>
      <c r="J47" s="359">
        <f>ROUND(D47/$J$10,0)</f>
        <v>153</v>
      </c>
      <c r="L47" s="364"/>
      <c r="N47" s="616">
        <f>LEN(B47)</f>
        <v>91</v>
      </c>
    </row>
    <row r="48" spans="2:15" s="8" customFormat="1" ht="15.5" x14ac:dyDescent="0.35">
      <c r="B48" s="311" t="s">
        <v>805</v>
      </c>
      <c r="C48" s="312" t="s">
        <v>806</v>
      </c>
      <c r="D48" s="363">
        <f>ROUND(('TVP HW Purchase'!D42/$C$2*$C$3)+('TVP HW Purchase'!D42*$C$4),0)</f>
        <v>1048</v>
      </c>
      <c r="E48" s="298">
        <v>0.35</v>
      </c>
      <c r="F48" s="638">
        <f>ROUND(D48/$F$10,0)</f>
        <v>141</v>
      </c>
      <c r="G48" s="215">
        <f>ROUND(D48/$G$10,0)</f>
        <v>122</v>
      </c>
      <c r="H48" s="253">
        <f>ROUND(D48/$H$10,0)</f>
        <v>175</v>
      </c>
      <c r="I48" s="276">
        <f>ROUND(D48/$I$10,0)</f>
        <v>136</v>
      </c>
      <c r="J48" s="359">
        <f>ROUND(D48/$J$10,0)</f>
        <v>191</v>
      </c>
      <c r="L48" s="364"/>
      <c r="N48" s="616">
        <f>LEN(B48)</f>
        <v>91</v>
      </c>
    </row>
    <row r="49" spans="2:15" s="8" customFormat="1" ht="15.5" x14ac:dyDescent="0.35">
      <c r="B49" s="714" t="s">
        <v>807</v>
      </c>
      <c r="C49" s="712"/>
      <c r="D49" s="712"/>
      <c r="E49" s="712"/>
      <c r="F49" s="712"/>
      <c r="G49" s="712"/>
      <c r="H49" s="712"/>
      <c r="I49" s="712"/>
      <c r="J49" s="713"/>
      <c r="L49" s="364" t="s">
        <v>652</v>
      </c>
      <c r="N49" s="210"/>
      <c r="O49" s="153"/>
    </row>
    <row r="50" spans="2:15" s="8" customFormat="1" ht="15.5" x14ac:dyDescent="0.35">
      <c r="B50" s="311" t="s">
        <v>808</v>
      </c>
      <c r="C50" s="297" t="s">
        <v>809</v>
      </c>
      <c r="D50" s="363">
        <f>ROUND(('TVP HW Purchase'!D44/$C$2*$C$3)+('TVP HW Purchase'!D44*$C$4),0)</f>
        <v>524</v>
      </c>
      <c r="E50" s="298">
        <v>0.35</v>
      </c>
      <c r="F50" s="638">
        <f>ROUND(D50/$F$10,0)</f>
        <v>71</v>
      </c>
      <c r="G50" s="215">
        <f>ROUND(D50/$G$10,0)</f>
        <v>61</v>
      </c>
      <c r="H50" s="253">
        <f>ROUND(D50/$H$10,0)</f>
        <v>87</v>
      </c>
      <c r="I50" s="276">
        <f>ROUND(D50/$I$10,0)</f>
        <v>68</v>
      </c>
      <c r="J50" s="359">
        <f>ROUND(D50/$J$10,0)</f>
        <v>95</v>
      </c>
      <c r="L50" s="364" t="s">
        <v>652</v>
      </c>
      <c r="N50" s="616">
        <f>LEN(B50)</f>
        <v>91</v>
      </c>
    </row>
    <row r="51" spans="2:15" s="8" customFormat="1" ht="15.5" x14ac:dyDescent="0.35">
      <c r="B51" s="311" t="s">
        <v>810</v>
      </c>
      <c r="C51" s="297" t="s">
        <v>811</v>
      </c>
      <c r="D51" s="363">
        <f>ROUND(('TVP HW Purchase'!D45/$C$2*$C$3)+('TVP HW Purchase'!D45*$C$4),0)</f>
        <v>563</v>
      </c>
      <c r="E51" s="298">
        <v>0.35</v>
      </c>
      <c r="F51" s="638">
        <f>ROUND(D51/$F$10,0)</f>
        <v>76</v>
      </c>
      <c r="G51" s="215">
        <f>ROUND(D51/$G$10,0)</f>
        <v>65</v>
      </c>
      <c r="H51" s="253">
        <f>ROUND(D51/$H$10,0)</f>
        <v>94</v>
      </c>
      <c r="I51" s="276">
        <f>ROUND(D51/$I$10,0)</f>
        <v>73</v>
      </c>
      <c r="J51" s="359">
        <f>ROUND(D51/$J$10,0)</f>
        <v>102</v>
      </c>
      <c r="L51" s="364" t="s">
        <v>652</v>
      </c>
      <c r="N51" s="616">
        <f>LEN(B51)</f>
        <v>91</v>
      </c>
    </row>
    <row r="52" spans="2:15" s="8" customFormat="1" ht="31" x14ac:dyDescent="0.35">
      <c r="B52" s="929" t="s">
        <v>812</v>
      </c>
      <c r="C52" s="920" t="s">
        <v>813</v>
      </c>
      <c r="D52" s="903">
        <f>ROUND(('TVP HW Purchase'!D46/$C$2*$C$3)+('TVP HW Purchase'!D46*$C$4),0)</f>
        <v>758</v>
      </c>
      <c r="E52" s="922">
        <v>0.35</v>
      </c>
      <c r="F52" s="905">
        <f>ROUND(D52/$F$10,0)</f>
        <v>102</v>
      </c>
      <c r="G52" s="906">
        <f>ROUND(D52/$G$10,0)</f>
        <v>88</v>
      </c>
      <c r="H52" s="907">
        <f>ROUND(D52/$H$10,0)</f>
        <v>126</v>
      </c>
      <c r="I52" s="908">
        <f>ROUND(D52/$I$10,0)</f>
        <v>98</v>
      </c>
      <c r="J52" s="909">
        <f>ROUND(D52/$J$10,0)</f>
        <v>138</v>
      </c>
      <c r="L52" s="364" t="s">
        <v>1368</v>
      </c>
      <c r="N52" s="616">
        <f>LEN(B52)</f>
        <v>91</v>
      </c>
    </row>
    <row r="53" spans="2:15" s="8" customFormat="1" ht="15.5" x14ac:dyDescent="0.35">
      <c r="B53" s="311" t="s">
        <v>814</v>
      </c>
      <c r="C53" s="297" t="s">
        <v>815</v>
      </c>
      <c r="D53" s="363">
        <f>ROUND(('TVP HW Purchase'!D47/$C$2*$C$3)+('TVP HW Purchase'!D47*$C$4),0)</f>
        <v>1045</v>
      </c>
      <c r="E53" s="298">
        <v>0.35</v>
      </c>
      <c r="F53" s="638">
        <f>ROUND(D53/$F$10,0)</f>
        <v>141</v>
      </c>
      <c r="G53" s="215">
        <f>ROUND(D53/$G$10,0)</f>
        <v>122</v>
      </c>
      <c r="H53" s="253">
        <f>ROUND(D53/$H$10,0)</f>
        <v>174</v>
      </c>
      <c r="I53" s="276">
        <f>ROUND(D53/$I$10,0)</f>
        <v>136</v>
      </c>
      <c r="J53" s="359">
        <f>ROUND(D53/$J$10,0)</f>
        <v>190</v>
      </c>
      <c r="L53" s="364" t="s">
        <v>652</v>
      </c>
      <c r="N53" s="616">
        <f>LEN(B53)</f>
        <v>91</v>
      </c>
    </row>
    <row r="54" spans="2:15" s="8" customFormat="1" ht="15.5" x14ac:dyDescent="0.35">
      <c r="B54" s="311" t="s">
        <v>816</v>
      </c>
      <c r="C54" s="297" t="s">
        <v>817</v>
      </c>
      <c r="D54" s="363">
        <f>ROUND(('TVP HW Purchase'!D48/$C$2*$C$3)+('TVP HW Purchase'!D48*$C$4),0)</f>
        <v>1431</v>
      </c>
      <c r="E54" s="298">
        <v>0.35</v>
      </c>
      <c r="F54" s="638">
        <f>ROUND(D54/$F$10,0)</f>
        <v>193</v>
      </c>
      <c r="G54" s="215">
        <f>ROUND(D54/$G$10,0)</f>
        <v>166</v>
      </c>
      <c r="H54" s="253">
        <f>ROUND(D54/$H$10,0)</f>
        <v>239</v>
      </c>
      <c r="I54" s="276">
        <f>ROUND(D54/$I$10,0)</f>
        <v>186</v>
      </c>
      <c r="J54" s="359">
        <f>ROUND(D54/$J$10,0)</f>
        <v>260</v>
      </c>
      <c r="L54" s="364" t="s">
        <v>652</v>
      </c>
      <c r="N54" s="616">
        <f>LEN(B54)</f>
        <v>91</v>
      </c>
    </row>
    <row r="55" spans="2:15" s="8" customFormat="1" ht="15.5" x14ac:dyDescent="0.35">
      <c r="B55" s="714" t="s">
        <v>818</v>
      </c>
      <c r="C55" s="712"/>
      <c r="D55" s="712"/>
      <c r="E55" s="712"/>
      <c r="F55" s="712"/>
      <c r="G55" s="712"/>
      <c r="H55" s="712"/>
      <c r="I55" s="712"/>
      <c r="J55" s="713"/>
      <c r="L55" s="364"/>
      <c r="N55" s="210"/>
      <c r="O55" s="153"/>
    </row>
    <row r="56" spans="2:15" s="8" customFormat="1" ht="15.5" x14ac:dyDescent="0.35">
      <c r="B56" s="940" t="s">
        <v>658</v>
      </c>
      <c r="C56" s="941"/>
      <c r="D56" s="941"/>
      <c r="E56" s="941"/>
      <c r="F56" s="941"/>
      <c r="G56" s="941"/>
      <c r="H56" s="941"/>
      <c r="I56" s="941"/>
      <c r="J56" s="942"/>
      <c r="L56" s="364"/>
      <c r="N56" s="210"/>
    </row>
    <row r="57" spans="2:15" s="8" customFormat="1" ht="31" x14ac:dyDescent="0.35">
      <c r="B57" s="929" t="s">
        <v>819</v>
      </c>
      <c r="C57" s="920" t="s">
        <v>820</v>
      </c>
      <c r="D57" s="903">
        <f>ROUND(('TVP HW Purchase'!D51/$C$2*$C$3)+('TVP HW Purchase'!D51*$C$4),0)</f>
        <v>507</v>
      </c>
      <c r="E57" s="922">
        <v>0.35</v>
      </c>
      <c r="F57" s="905">
        <f>ROUND(D57/$F$10,0)</f>
        <v>68</v>
      </c>
      <c r="G57" s="906">
        <f>ROUND(D57/$G$10,0)</f>
        <v>59</v>
      </c>
      <c r="H57" s="907">
        <f>ROUND(D57/$H$10,0)</f>
        <v>85</v>
      </c>
      <c r="I57" s="908">
        <f>ROUND(D57/$I$10,0)</f>
        <v>66</v>
      </c>
      <c r="J57" s="909">
        <f>ROUND(D57/$J$10,0)</f>
        <v>92</v>
      </c>
      <c r="L57" s="364" t="s">
        <v>1370</v>
      </c>
      <c r="N57" s="616">
        <f>LEN(B57)</f>
        <v>77</v>
      </c>
    </row>
    <row r="58" spans="2:15" s="8" customFormat="1" ht="15.5" x14ac:dyDescent="0.35">
      <c r="B58" s="875" t="s">
        <v>660</v>
      </c>
      <c r="C58" s="876"/>
      <c r="D58" s="876"/>
      <c r="E58" s="876"/>
      <c r="F58" s="876"/>
      <c r="G58" s="876"/>
      <c r="H58" s="876"/>
      <c r="I58" s="876"/>
      <c r="J58" s="877"/>
      <c r="L58" s="364" t="s">
        <v>25</v>
      </c>
      <c r="N58" s="210"/>
    </row>
    <row r="59" spans="2:15" s="8" customFormat="1" ht="15.5" x14ac:dyDescent="0.35">
      <c r="B59" s="963" t="s">
        <v>661</v>
      </c>
      <c r="C59" s="947"/>
      <c r="D59" s="947"/>
      <c r="E59" s="947"/>
      <c r="F59" s="947"/>
      <c r="G59" s="947"/>
      <c r="H59" s="947"/>
      <c r="I59" s="947"/>
      <c r="J59" s="948"/>
      <c r="L59" s="364"/>
      <c r="N59" s="210"/>
    </row>
    <row r="60" spans="2:15" s="8" customFormat="1" ht="15.5" x14ac:dyDescent="0.35">
      <c r="B60" s="714" t="s">
        <v>662</v>
      </c>
      <c r="C60" s="712"/>
      <c r="D60" s="712"/>
      <c r="E60" s="712"/>
      <c r="F60" s="712"/>
      <c r="G60" s="712"/>
      <c r="H60" s="712"/>
      <c r="I60" s="712"/>
      <c r="J60" s="713"/>
      <c r="L60" s="364"/>
      <c r="N60" s="210"/>
      <c r="O60" s="153"/>
    </row>
    <row r="61" spans="2:15" s="8" customFormat="1" ht="31" x14ac:dyDescent="0.35">
      <c r="B61" s="311" t="s">
        <v>821</v>
      </c>
      <c r="C61" s="312" t="s">
        <v>822</v>
      </c>
      <c r="D61" s="363">
        <f>ROUND(('TVP HW Purchase'!D55/$C$2*$C$3)+('TVP HW Purchase'!D55*$C$4),0)</f>
        <v>1673</v>
      </c>
      <c r="E61" s="298">
        <v>0.35</v>
      </c>
      <c r="F61" s="638">
        <f>ROUND(D61/$F$10,0)</f>
        <v>225</v>
      </c>
      <c r="G61" s="215">
        <f>ROUND(D61/$G$10,0)</f>
        <v>195</v>
      </c>
      <c r="H61" s="253">
        <f>ROUND(D61/$H$10,0)</f>
        <v>279</v>
      </c>
      <c r="I61" s="276">
        <f>ROUND(D61/$I$10,0)</f>
        <v>217</v>
      </c>
      <c r="J61" s="359">
        <f>ROUND(D61/$J$10,0)</f>
        <v>304</v>
      </c>
      <c r="L61" s="364" t="s">
        <v>25</v>
      </c>
      <c r="N61" s="616">
        <f t="shared" ref="N61:N63" si="0">LEN(B61)</f>
        <v>98</v>
      </c>
    </row>
    <row r="62" spans="2:15" s="8" customFormat="1" ht="31" x14ac:dyDescent="0.35">
      <c r="B62" s="311" t="s">
        <v>823</v>
      </c>
      <c r="C62" s="312" t="s">
        <v>824</v>
      </c>
      <c r="D62" s="363">
        <f>ROUND(('TVP HW Purchase'!D56/$C$2*$C$3)+('TVP HW Purchase'!D56*$C$4),0)</f>
        <v>1888</v>
      </c>
      <c r="E62" s="298">
        <v>0.35</v>
      </c>
      <c r="F62" s="638">
        <f>ROUND(D62/$F$10,0)</f>
        <v>254</v>
      </c>
      <c r="G62" s="215">
        <f>ROUND(D62/$G$10,0)</f>
        <v>220</v>
      </c>
      <c r="H62" s="253">
        <f>ROUND(D62/$H$10,0)</f>
        <v>315</v>
      </c>
      <c r="I62" s="276">
        <f>ROUND(D62/$I$10,0)</f>
        <v>245</v>
      </c>
      <c r="J62" s="359">
        <f>ROUND(D62/$J$10,0)</f>
        <v>343</v>
      </c>
      <c r="L62" s="364" t="s">
        <v>25</v>
      </c>
      <c r="N62" s="616">
        <f t="shared" si="0"/>
        <v>98</v>
      </c>
    </row>
    <row r="63" spans="2:15" s="8" customFormat="1" ht="31" x14ac:dyDescent="0.35">
      <c r="B63" s="311" t="s">
        <v>825</v>
      </c>
      <c r="C63" s="312" t="s">
        <v>826</v>
      </c>
      <c r="D63" s="363">
        <f>ROUND(('TVP HW Purchase'!D57/$C$2*$C$3)+('TVP HW Purchase'!D57*$C$4),0)</f>
        <v>2426</v>
      </c>
      <c r="E63" s="298">
        <v>0.35</v>
      </c>
      <c r="F63" s="638">
        <f>ROUND(D63/$F$10,0)</f>
        <v>327</v>
      </c>
      <c r="G63" s="215">
        <f>ROUND(D63/$G$10,0)</f>
        <v>282</v>
      </c>
      <c r="H63" s="253">
        <f>ROUND(D63/$H$10,0)</f>
        <v>404</v>
      </c>
      <c r="I63" s="276">
        <f>ROUND(D63/$I$10,0)</f>
        <v>315</v>
      </c>
      <c r="J63" s="359">
        <f>ROUND(D63/$J$10,0)</f>
        <v>441</v>
      </c>
      <c r="L63" s="364" t="s">
        <v>25</v>
      </c>
      <c r="N63" s="616">
        <f t="shared" si="0"/>
        <v>99</v>
      </c>
    </row>
    <row r="64" spans="2:15" s="8" customFormat="1" ht="31" x14ac:dyDescent="0.35">
      <c r="B64" s="311" t="s">
        <v>827</v>
      </c>
      <c r="C64" s="312" t="s">
        <v>828</v>
      </c>
      <c r="D64" s="363">
        <f>ROUND(('TVP HW Purchase'!D58/$C$2*$C$3)+('TVP HW Purchase'!D58*$C$4),0)</f>
        <v>2964</v>
      </c>
      <c r="E64" s="298">
        <v>0.35</v>
      </c>
      <c r="F64" s="638">
        <f>ROUND(D64/$F$10,0)</f>
        <v>399</v>
      </c>
      <c r="G64" s="215">
        <f>ROUND(D64/$G$10,0)</f>
        <v>345</v>
      </c>
      <c r="H64" s="253">
        <f>ROUND(D64/$H$10,0)</f>
        <v>494</v>
      </c>
      <c r="I64" s="276">
        <f>ROUND(D64/$I$10,0)</f>
        <v>385</v>
      </c>
      <c r="J64" s="359">
        <f>ROUND(D64/$J$10,0)</f>
        <v>539</v>
      </c>
      <c r="L64" s="364" t="s">
        <v>25</v>
      </c>
      <c r="N64" s="616">
        <f>LEN(B64)</f>
        <v>99</v>
      </c>
    </row>
    <row r="65" spans="2:15" s="8" customFormat="1" ht="31" x14ac:dyDescent="0.35">
      <c r="B65" s="311" t="s">
        <v>829</v>
      </c>
      <c r="C65" s="312" t="s">
        <v>830</v>
      </c>
      <c r="D65" s="363">
        <f>ROUND(('TVP HW Purchase'!D59/$C$2*$C$3)+('TVP HW Purchase'!D59*$C$4),0)</f>
        <v>4040</v>
      </c>
      <c r="E65" s="325">
        <v>0.35</v>
      </c>
      <c r="F65" s="638">
        <f>ROUND(D65/$F$10,0)</f>
        <v>544</v>
      </c>
      <c r="G65" s="215">
        <f>ROUND(D65/$G$10,0)</f>
        <v>470</v>
      </c>
      <c r="H65" s="253">
        <f>ROUND(D65/$H$10,0)</f>
        <v>673</v>
      </c>
      <c r="I65" s="276">
        <f>ROUND(D65/$I$10,0)</f>
        <v>525</v>
      </c>
      <c r="J65" s="359">
        <f>ROUND(D65/$J$10,0)</f>
        <v>735</v>
      </c>
      <c r="L65" s="364" t="s">
        <v>25</v>
      </c>
      <c r="N65" s="616">
        <f>LEN(B65)</f>
        <v>99</v>
      </c>
    </row>
    <row r="66" spans="2:15" s="8" customFormat="1" ht="15.5" x14ac:dyDescent="0.35">
      <c r="B66" s="874" t="s">
        <v>668</v>
      </c>
      <c r="C66" s="872"/>
      <c r="D66" s="872"/>
      <c r="E66" s="872"/>
      <c r="F66" s="872"/>
      <c r="G66" s="872"/>
      <c r="H66" s="872"/>
      <c r="I66" s="872"/>
      <c r="J66" s="873"/>
      <c r="L66" s="364"/>
      <c r="N66" s="210"/>
    </row>
    <row r="67" spans="2:15" s="8" customFormat="1" ht="15.5" x14ac:dyDescent="0.35">
      <c r="B67" s="744" t="s">
        <v>831</v>
      </c>
      <c r="C67" s="745"/>
      <c r="D67" s="745"/>
      <c r="E67" s="745"/>
      <c r="F67" s="745"/>
      <c r="G67" s="745"/>
      <c r="H67" s="745"/>
      <c r="I67" s="745"/>
      <c r="J67" s="746"/>
      <c r="L67" s="364"/>
      <c r="N67" s="210"/>
      <c r="O67" s="153"/>
    </row>
    <row r="68" spans="2:15" s="8" customFormat="1" ht="15.5" x14ac:dyDescent="0.35">
      <c r="B68" s="319" t="s">
        <v>832</v>
      </c>
      <c r="C68" s="297" t="s">
        <v>833</v>
      </c>
      <c r="D68" s="363">
        <f>ROUND(('TVP HW Purchase'!D62/$C$2*$C$3)+('TVP HW Purchase'!D62*$C$4),0)</f>
        <v>594</v>
      </c>
      <c r="E68" s="298">
        <v>0.35</v>
      </c>
      <c r="F68" s="638">
        <f>ROUND(D68/$F$10,0)</f>
        <v>80</v>
      </c>
      <c r="G68" s="215">
        <f>ROUND(D68/$G$10,0)</f>
        <v>69</v>
      </c>
      <c r="H68" s="253">
        <f>ROUND(D68/$H$10,0)</f>
        <v>99</v>
      </c>
      <c r="I68" s="276">
        <f>ROUND(D68/$I$10,0)</f>
        <v>77</v>
      </c>
      <c r="J68" s="359">
        <f>ROUND(D68/$J$10,0)</f>
        <v>108</v>
      </c>
      <c r="L68" s="364"/>
      <c r="N68" s="616">
        <f>LEN(B68)</f>
        <v>96</v>
      </c>
    </row>
    <row r="69" spans="2:15" s="8" customFormat="1" ht="15.5" x14ac:dyDescent="0.35">
      <c r="B69" s="744" t="s">
        <v>834</v>
      </c>
      <c r="C69" s="745"/>
      <c r="D69" s="745"/>
      <c r="E69" s="745"/>
      <c r="F69" s="745"/>
      <c r="G69" s="745"/>
      <c r="H69" s="745"/>
      <c r="I69" s="745"/>
      <c r="J69" s="746"/>
      <c r="L69" s="364"/>
      <c r="N69" s="210"/>
      <c r="O69" s="153"/>
    </row>
    <row r="70" spans="2:15" s="8" customFormat="1" ht="15.5" x14ac:dyDescent="0.35">
      <c r="B70" s="388" t="s">
        <v>835</v>
      </c>
      <c r="C70" s="369"/>
      <c r="D70" s="369"/>
      <c r="E70" s="369"/>
      <c r="F70" s="369"/>
      <c r="G70" s="370"/>
      <c r="H70" s="371"/>
      <c r="I70" s="372"/>
      <c r="J70" s="373"/>
      <c r="L70" s="364"/>
      <c r="N70" s="210"/>
    </row>
    <row r="71" spans="2:15" s="8" customFormat="1" ht="15.5" x14ac:dyDescent="0.35">
      <c r="B71" s="311" t="s">
        <v>836</v>
      </c>
      <c r="C71" s="312" t="s">
        <v>837</v>
      </c>
      <c r="D71" s="363">
        <f>ROUND(('TVP HW Purchase'!D65/$C$2*$C$3)+('TVP HW Purchase'!D65*$C$4),0)</f>
        <v>423</v>
      </c>
      <c r="E71" s="298">
        <v>0.35</v>
      </c>
      <c r="F71" s="638">
        <f t="shared" ref="F71:F76" si="1">ROUND(D71/$F$10,0)</f>
        <v>57</v>
      </c>
      <c r="G71" s="215">
        <f t="shared" ref="G71:G76" si="2">ROUND(D71/$G$10,0)</f>
        <v>49</v>
      </c>
      <c r="H71" s="253">
        <f t="shared" ref="H71:H76" si="3">ROUND(D71/$H$10,0)</f>
        <v>71</v>
      </c>
      <c r="I71" s="276">
        <f t="shared" ref="I71:I76" si="4">ROUND(D71/$I$10,0)</f>
        <v>55</v>
      </c>
      <c r="J71" s="359">
        <f t="shared" ref="J71:J76" si="5">ROUND(D71/$J$10,0)</f>
        <v>77</v>
      </c>
      <c r="L71" s="364"/>
      <c r="N71" s="616">
        <f t="shared" ref="N71:N76" si="6">LEN(B71)</f>
        <v>89</v>
      </c>
    </row>
    <row r="72" spans="2:15" s="8" customFormat="1" ht="15.5" x14ac:dyDescent="0.35">
      <c r="B72" s="311" t="s">
        <v>838</v>
      </c>
      <c r="C72" s="312" t="s">
        <v>839</v>
      </c>
      <c r="D72" s="363">
        <f>ROUND(('TVP HW Purchase'!D66/$C$2*$C$3)+('TVP HW Purchase'!D66*$C$4),0)</f>
        <v>1158</v>
      </c>
      <c r="E72" s="298">
        <v>0.35</v>
      </c>
      <c r="F72" s="638">
        <f t="shared" si="1"/>
        <v>156</v>
      </c>
      <c r="G72" s="215">
        <f t="shared" si="2"/>
        <v>135</v>
      </c>
      <c r="H72" s="253">
        <f t="shared" si="3"/>
        <v>193</v>
      </c>
      <c r="I72" s="276">
        <f t="shared" si="4"/>
        <v>150</v>
      </c>
      <c r="J72" s="359">
        <f t="shared" si="5"/>
        <v>211</v>
      </c>
      <c r="L72" s="364"/>
      <c r="N72" s="616">
        <f t="shared" si="6"/>
        <v>54</v>
      </c>
    </row>
    <row r="73" spans="2:15" s="8" customFormat="1" ht="15.5" x14ac:dyDescent="0.35">
      <c r="B73" s="311" t="s">
        <v>840</v>
      </c>
      <c r="C73" s="312" t="s">
        <v>841</v>
      </c>
      <c r="D73" s="363">
        <f>ROUND(('TVP HW Purchase'!D67/$C$2*$C$3)+('TVP HW Purchase'!D67*$C$4),0)</f>
        <v>128</v>
      </c>
      <c r="E73" s="298">
        <v>0.35</v>
      </c>
      <c r="F73" s="638">
        <f t="shared" si="1"/>
        <v>17</v>
      </c>
      <c r="G73" s="215">
        <f t="shared" si="2"/>
        <v>15</v>
      </c>
      <c r="H73" s="253">
        <f t="shared" si="3"/>
        <v>21</v>
      </c>
      <c r="I73" s="276">
        <f t="shared" si="4"/>
        <v>17</v>
      </c>
      <c r="J73" s="359">
        <f t="shared" si="5"/>
        <v>23</v>
      </c>
      <c r="L73" s="364"/>
      <c r="N73" s="616">
        <f t="shared" si="6"/>
        <v>97</v>
      </c>
    </row>
    <row r="74" spans="2:15" s="8" customFormat="1" ht="15.5" x14ac:dyDescent="0.35">
      <c r="B74" s="311" t="s">
        <v>842</v>
      </c>
      <c r="C74" s="312" t="s">
        <v>843</v>
      </c>
      <c r="D74" s="363">
        <f>ROUND(('TVP HW Purchase'!D68/$C$2*$C$3)+('TVP HW Purchase'!D68*$C$4),0)</f>
        <v>134</v>
      </c>
      <c r="E74" s="298">
        <v>0.35</v>
      </c>
      <c r="F74" s="638">
        <f t="shared" si="1"/>
        <v>18</v>
      </c>
      <c r="G74" s="215">
        <f t="shared" si="2"/>
        <v>16</v>
      </c>
      <c r="H74" s="253">
        <f t="shared" si="3"/>
        <v>22</v>
      </c>
      <c r="I74" s="276">
        <f t="shared" si="4"/>
        <v>17</v>
      </c>
      <c r="J74" s="359">
        <f t="shared" si="5"/>
        <v>24</v>
      </c>
      <c r="L74" s="364"/>
      <c r="N74" s="616">
        <f t="shared" si="6"/>
        <v>97</v>
      </c>
    </row>
    <row r="75" spans="2:15" s="8" customFormat="1" ht="15.5" x14ac:dyDescent="0.35">
      <c r="B75" s="311" t="s">
        <v>844</v>
      </c>
      <c r="C75" s="312" t="s">
        <v>845</v>
      </c>
      <c r="D75" s="363">
        <f>ROUND(('TVP HW Purchase'!D69/$C$2*$C$3)+('TVP HW Purchase'!D69*$C$4),0)</f>
        <v>145</v>
      </c>
      <c r="E75" s="298">
        <v>0.35</v>
      </c>
      <c r="F75" s="638">
        <f t="shared" si="1"/>
        <v>20</v>
      </c>
      <c r="G75" s="215">
        <f t="shared" si="2"/>
        <v>17</v>
      </c>
      <c r="H75" s="253">
        <f t="shared" si="3"/>
        <v>24</v>
      </c>
      <c r="I75" s="276">
        <f t="shared" si="4"/>
        <v>19</v>
      </c>
      <c r="J75" s="359">
        <f t="shared" si="5"/>
        <v>26</v>
      </c>
      <c r="L75" s="364"/>
      <c r="N75" s="616">
        <f t="shared" si="6"/>
        <v>97</v>
      </c>
    </row>
    <row r="76" spans="2:15" s="8" customFormat="1" ht="31" x14ac:dyDescent="0.35">
      <c r="B76" s="929" t="s">
        <v>846</v>
      </c>
      <c r="C76" s="920" t="s">
        <v>847</v>
      </c>
      <c r="D76" s="903">
        <f>ROUND(('TVP HW Purchase'!D70/$C$2*$C$3)+('TVP HW Purchase'!D70*$C$4),0)</f>
        <v>286</v>
      </c>
      <c r="E76" s="922">
        <v>0.35</v>
      </c>
      <c r="F76" s="905">
        <f t="shared" si="1"/>
        <v>38</v>
      </c>
      <c r="G76" s="906">
        <f t="shared" si="2"/>
        <v>33</v>
      </c>
      <c r="H76" s="907">
        <f t="shared" si="3"/>
        <v>48</v>
      </c>
      <c r="I76" s="908">
        <f t="shared" si="4"/>
        <v>37</v>
      </c>
      <c r="J76" s="909">
        <f t="shared" si="5"/>
        <v>52</v>
      </c>
      <c r="L76" s="364" t="s">
        <v>1370</v>
      </c>
      <c r="N76" s="616">
        <f t="shared" si="6"/>
        <v>98</v>
      </c>
    </row>
    <row r="77" spans="2:15" s="8" customFormat="1" ht="15.5" x14ac:dyDescent="0.35">
      <c r="B77" s="714" t="s">
        <v>848</v>
      </c>
      <c r="C77" s="712"/>
      <c r="D77" s="712"/>
      <c r="E77" s="712"/>
      <c r="F77" s="712"/>
      <c r="G77" s="712"/>
      <c r="H77" s="712"/>
      <c r="I77" s="712"/>
      <c r="J77" s="713"/>
      <c r="L77" s="364"/>
      <c r="N77" s="210"/>
      <c r="O77" s="153"/>
    </row>
    <row r="78" spans="2:15" s="8" customFormat="1" ht="36.75" customHeight="1" x14ac:dyDescent="0.35">
      <c r="B78" s="952" t="s">
        <v>849</v>
      </c>
      <c r="C78" s="953"/>
      <c r="D78" s="953"/>
      <c r="E78" s="953"/>
      <c r="F78" s="953"/>
      <c r="G78" s="953"/>
      <c r="H78" s="953"/>
      <c r="I78" s="953"/>
      <c r="J78" s="954"/>
      <c r="L78" s="364" t="s">
        <v>652</v>
      </c>
      <c r="N78" s="210"/>
    </row>
    <row r="79" spans="2:15" s="8" customFormat="1" ht="15.5" x14ac:dyDescent="0.35">
      <c r="B79" s="311" t="s">
        <v>850</v>
      </c>
      <c r="C79" s="297" t="s">
        <v>851</v>
      </c>
      <c r="D79" s="363">
        <f>ROUND(('TVP HW Purchase'!D73/$C$2*$C$3)+('TVP HW Purchase'!D73*$C$4),0)</f>
        <v>423</v>
      </c>
      <c r="E79" s="298">
        <v>0.35</v>
      </c>
      <c r="F79" s="638">
        <f>ROUND(D79/$F$10,0)</f>
        <v>57</v>
      </c>
      <c r="G79" s="215">
        <f>ROUND(D79/$G$10,0)</f>
        <v>49</v>
      </c>
      <c r="H79" s="253">
        <f>ROUND(D79/$H$10,0)</f>
        <v>71</v>
      </c>
      <c r="I79" s="276">
        <f>ROUND(D79/$I$10,0)</f>
        <v>55</v>
      </c>
      <c r="J79" s="359">
        <f>ROUND(D79/$J$10,0)</f>
        <v>77</v>
      </c>
      <c r="L79" s="364"/>
      <c r="N79" s="616">
        <f>LEN(B79)</f>
        <v>69</v>
      </c>
    </row>
    <row r="80" spans="2:15" s="8" customFormat="1" ht="15.5" x14ac:dyDescent="0.35">
      <c r="B80" s="311" t="s">
        <v>852</v>
      </c>
      <c r="C80" s="297" t="s">
        <v>853</v>
      </c>
      <c r="D80" s="363">
        <f>ROUND(('TVP HW Purchase'!D74/$C$2*$C$3)+('TVP HW Purchase'!D74*$C$4),0)</f>
        <v>1512</v>
      </c>
      <c r="E80" s="313">
        <v>0.22</v>
      </c>
      <c r="F80" s="638">
        <f>ROUND(D80/$F$10,0)</f>
        <v>203</v>
      </c>
      <c r="G80" s="215">
        <f>ROUND(D80/$G$10,0)</f>
        <v>176</v>
      </c>
      <c r="H80" s="253">
        <f>ROUND(D80/$H$10,0)</f>
        <v>252</v>
      </c>
      <c r="I80" s="276">
        <f>ROUND(D80/$I$10,0)</f>
        <v>196</v>
      </c>
      <c r="J80" s="359">
        <f>ROUND(D80/$J$10,0)</f>
        <v>275</v>
      </c>
      <c r="L80" s="364" t="s">
        <v>652</v>
      </c>
      <c r="N80" s="616">
        <f>LEN(B80)</f>
        <v>42</v>
      </c>
    </row>
    <row r="81" spans="2:15" s="8" customFormat="1" ht="15.5" x14ac:dyDescent="0.35">
      <c r="B81" s="319" t="s">
        <v>854</v>
      </c>
      <c r="C81" s="297" t="s">
        <v>855</v>
      </c>
      <c r="D81" s="363">
        <f>ROUND(('TVP HW Purchase'!D75/$C$2*$C$3)+('TVP HW Purchase'!D75*$C$4),0)</f>
        <v>1011</v>
      </c>
      <c r="E81" s="313">
        <v>0.22</v>
      </c>
      <c r="F81" s="638">
        <f>ROUND(D81/$F$10,0)</f>
        <v>136</v>
      </c>
      <c r="G81" s="215">
        <f>ROUND(D81/$G$10,0)</f>
        <v>118</v>
      </c>
      <c r="H81" s="253">
        <f>ROUND(D81/$H$10,0)</f>
        <v>169</v>
      </c>
      <c r="I81" s="276">
        <f>ROUND(D81/$I$10,0)</f>
        <v>131</v>
      </c>
      <c r="J81" s="359">
        <f>ROUND(D81/$J$10,0)</f>
        <v>184</v>
      </c>
      <c r="L81" s="364" t="s">
        <v>1372</v>
      </c>
      <c r="N81" s="616">
        <f>LEN(B81)</f>
        <v>58</v>
      </c>
      <c r="O81" s="153"/>
    </row>
    <row r="82" spans="2:15" s="8" customFormat="1" ht="15.5" x14ac:dyDescent="0.35">
      <c r="B82" s="319" t="s">
        <v>856</v>
      </c>
      <c r="C82" s="324" t="s">
        <v>857</v>
      </c>
      <c r="D82" s="363">
        <f>ROUND(('TVP HW Purchase'!D76/$C$2*$C$3)+('TVP HW Purchase'!D76*$C$4),0)</f>
        <v>892</v>
      </c>
      <c r="E82" s="322">
        <v>0.22</v>
      </c>
      <c r="F82" s="638">
        <f>ROUND(D82/$F$10,0)</f>
        <v>120</v>
      </c>
      <c r="G82" s="215">
        <f>ROUND(D82/$G$10,0)</f>
        <v>104</v>
      </c>
      <c r="H82" s="253">
        <f>ROUND(D82/$H$10,0)</f>
        <v>149</v>
      </c>
      <c r="I82" s="276">
        <f>ROUND(D82/$I$10,0)</f>
        <v>116</v>
      </c>
      <c r="J82" s="359">
        <f>ROUND(D82/$J$10,0)</f>
        <v>162</v>
      </c>
      <c r="L82" s="364" t="s">
        <v>1372</v>
      </c>
      <c r="N82" s="616">
        <f>LEN(B82)</f>
        <v>58</v>
      </c>
      <c r="O82" s="153"/>
    </row>
    <row r="83" spans="2:15" s="8" customFormat="1" ht="15.5" x14ac:dyDescent="0.35">
      <c r="B83" s="874" t="s">
        <v>685</v>
      </c>
      <c r="C83" s="872"/>
      <c r="D83" s="872"/>
      <c r="E83" s="872"/>
      <c r="F83" s="872"/>
      <c r="G83" s="872"/>
      <c r="H83" s="872"/>
      <c r="I83" s="872"/>
      <c r="J83" s="873"/>
      <c r="L83" s="364"/>
      <c r="N83" s="210"/>
    </row>
    <row r="84" spans="2:15" s="8" customFormat="1" ht="96" customHeight="1" x14ac:dyDescent="0.35">
      <c r="B84" s="940" t="s">
        <v>858</v>
      </c>
      <c r="C84" s="941"/>
      <c r="D84" s="941"/>
      <c r="E84" s="941"/>
      <c r="F84" s="941"/>
      <c r="G84" s="941"/>
      <c r="H84" s="941"/>
      <c r="I84" s="941"/>
      <c r="J84" s="942"/>
      <c r="L84" s="364" t="s">
        <v>652</v>
      </c>
      <c r="N84" s="210"/>
    </row>
    <row r="85" spans="2:15" s="8" customFormat="1" ht="17.5" x14ac:dyDescent="0.35">
      <c r="B85" s="319" t="s">
        <v>859</v>
      </c>
      <c r="C85" s="331" t="s">
        <v>860</v>
      </c>
      <c r="D85" s="363">
        <f>ROUND(('TVP HW Purchase'!D79/$C$2*$C$3)+('TVP HW Purchase'!D79*$C$4),0)</f>
        <v>3774</v>
      </c>
      <c r="E85" s="313">
        <v>0.1</v>
      </c>
      <c r="F85" s="638">
        <f>ROUND(D85/$F$10,0)</f>
        <v>508</v>
      </c>
      <c r="G85" s="215">
        <f>ROUND(D85/$G$10,0)</f>
        <v>439</v>
      </c>
      <c r="H85" s="253">
        <f>ROUND(D85/$H$10,0)</f>
        <v>629</v>
      </c>
      <c r="I85" s="276">
        <f>ROUND(D85/$I$10,0)</f>
        <v>490</v>
      </c>
      <c r="J85" s="359">
        <f>ROUND(D85/$J$10,0)</f>
        <v>686</v>
      </c>
      <c r="L85" s="364"/>
      <c r="N85" s="616">
        <f>LEN(B85)</f>
        <v>97</v>
      </c>
      <c r="O85" s="153"/>
    </row>
    <row r="86" spans="2:15" s="8" customFormat="1" ht="17.5" x14ac:dyDescent="0.35">
      <c r="B86" s="319" t="s">
        <v>861</v>
      </c>
      <c r="C86" s="331" t="s">
        <v>862</v>
      </c>
      <c r="D86" s="363">
        <f>ROUND(('TVP HW Purchase'!D80/$C$2*$C$3)+('TVP HW Purchase'!D80*$C$4),0)</f>
        <v>3816</v>
      </c>
      <c r="E86" s="313">
        <v>0.1</v>
      </c>
      <c r="F86" s="638">
        <f>ROUND(D86/$F$10,0)</f>
        <v>514</v>
      </c>
      <c r="G86" s="215">
        <f>ROUND(D86/$G$10,0)</f>
        <v>444</v>
      </c>
      <c r="H86" s="253">
        <f>ROUND(D86/$H$10,0)</f>
        <v>636</v>
      </c>
      <c r="I86" s="276">
        <f>ROUND(D86/$I$10,0)</f>
        <v>496</v>
      </c>
      <c r="J86" s="359">
        <f>ROUND(D86/$J$10,0)</f>
        <v>694</v>
      </c>
      <c r="L86" s="364"/>
      <c r="N86" s="616">
        <f>LEN(B86)</f>
        <v>95</v>
      </c>
      <c r="O86" s="153"/>
    </row>
    <row r="87" spans="2:15" s="8" customFormat="1" ht="15.5" x14ac:dyDescent="0.35">
      <c r="B87" s="874" t="s">
        <v>689</v>
      </c>
      <c r="C87" s="872"/>
      <c r="D87" s="872"/>
      <c r="E87" s="872"/>
      <c r="F87" s="872"/>
      <c r="G87" s="872"/>
      <c r="H87" s="872"/>
      <c r="I87" s="872"/>
      <c r="J87" s="873"/>
      <c r="L87" s="364"/>
      <c r="N87" s="210"/>
      <c r="O87" s="153"/>
    </row>
    <row r="88" spans="2:15" s="8" customFormat="1" ht="15.5" x14ac:dyDescent="0.35">
      <c r="B88" s="744" t="s">
        <v>690</v>
      </c>
      <c r="C88" s="745"/>
      <c r="D88" s="745"/>
      <c r="E88" s="745"/>
      <c r="F88" s="745"/>
      <c r="G88" s="745"/>
      <c r="H88" s="745"/>
      <c r="I88" s="745"/>
      <c r="J88" s="746"/>
      <c r="L88" s="364"/>
      <c r="N88" s="210"/>
      <c r="O88" s="153"/>
    </row>
    <row r="89" spans="2:15" s="8" customFormat="1" ht="15.5" x14ac:dyDescent="0.35">
      <c r="B89" s="337" t="s">
        <v>863</v>
      </c>
      <c r="C89" s="331" t="s">
        <v>864</v>
      </c>
      <c r="D89" s="363">
        <f>ROUND(('TVP HW Purchase'!D83/$C$2*$C$3)+('TVP HW Purchase'!D83*$C$4),0)</f>
        <v>1150</v>
      </c>
      <c r="E89" s="298">
        <v>0.35</v>
      </c>
      <c r="F89" s="638">
        <f>ROUND(D89/$F$10,0)</f>
        <v>155</v>
      </c>
      <c r="G89" s="215">
        <f>ROUND(D89/$G$10,0)</f>
        <v>134</v>
      </c>
      <c r="H89" s="253">
        <f>ROUND(D89/$H$10,0)</f>
        <v>192</v>
      </c>
      <c r="I89" s="276">
        <f>ROUND(D89/$I$10,0)</f>
        <v>149</v>
      </c>
      <c r="J89" s="359">
        <f>ROUND(D89/$J$10,0)</f>
        <v>209</v>
      </c>
      <c r="L89" s="364"/>
      <c r="N89" s="616">
        <f>LEN(B89)</f>
        <v>83</v>
      </c>
      <c r="O89" s="153"/>
    </row>
    <row r="90" spans="2:15" s="8" customFormat="1" ht="15.5" x14ac:dyDescent="0.35">
      <c r="B90" s="333" t="s">
        <v>865</v>
      </c>
      <c r="C90" s="324" t="s">
        <v>866</v>
      </c>
      <c r="D90" s="363">
        <f>ROUND(('TVP HW Purchase'!D84/$C$2*$C$3)+('TVP HW Purchase'!D84*$C$4),0)</f>
        <v>1538</v>
      </c>
      <c r="E90" s="325">
        <v>0.35</v>
      </c>
      <c r="F90" s="638">
        <f>ROUND(D90/$F$10,0)</f>
        <v>207</v>
      </c>
      <c r="G90" s="215">
        <f>ROUND(D90/$G$10,0)</f>
        <v>179</v>
      </c>
      <c r="H90" s="253">
        <f>ROUND(D90/$H$10,0)</f>
        <v>256</v>
      </c>
      <c r="I90" s="276">
        <f>ROUND(D90/$I$10,0)</f>
        <v>200</v>
      </c>
      <c r="J90" s="359">
        <f>ROUND(D90/$J$10,0)</f>
        <v>280</v>
      </c>
      <c r="L90" s="364"/>
      <c r="N90" s="616">
        <f>LEN(B90)</f>
        <v>84</v>
      </c>
      <c r="O90" s="153"/>
    </row>
    <row r="91" spans="2:15" s="8" customFormat="1" ht="15.5" x14ac:dyDescent="0.35">
      <c r="B91" s="878" t="s">
        <v>1373</v>
      </c>
      <c r="C91" s="745"/>
      <c r="D91" s="745"/>
      <c r="E91" s="745"/>
      <c r="F91" s="745"/>
      <c r="G91" s="745"/>
      <c r="H91" s="745"/>
      <c r="I91" s="745"/>
      <c r="J91" s="746"/>
      <c r="L91" s="364"/>
      <c r="N91" s="210"/>
      <c r="O91" s="153"/>
    </row>
    <row r="92" spans="2:15" s="8" customFormat="1" ht="15.5" x14ac:dyDescent="0.35">
      <c r="B92" s="337" t="s">
        <v>867</v>
      </c>
      <c r="C92" s="331" t="s">
        <v>868</v>
      </c>
      <c r="D92" s="363">
        <f>ROUND(('TVP HW Purchase'!D86/$C$2*$C$3)+('TVP HW Purchase'!D86*$C$4),0)</f>
        <v>1150</v>
      </c>
      <c r="E92" s="298">
        <v>0.35</v>
      </c>
      <c r="F92" s="638">
        <f>ROUND(D92/$F$10,0)</f>
        <v>155</v>
      </c>
      <c r="G92" s="215">
        <f>ROUND(D92/$G$10,0)</f>
        <v>134</v>
      </c>
      <c r="H92" s="253">
        <f>ROUND(D92/$H$10,0)</f>
        <v>192</v>
      </c>
      <c r="I92" s="276">
        <f>ROUND(D92/$I$10,0)</f>
        <v>149</v>
      </c>
      <c r="J92" s="359">
        <f>ROUND(D92/$J$10,0)</f>
        <v>209</v>
      </c>
      <c r="L92" s="364" t="s">
        <v>25</v>
      </c>
      <c r="N92" s="616">
        <f>LEN(B92)</f>
        <v>93</v>
      </c>
      <c r="O92" s="153"/>
    </row>
    <row r="93" spans="2:15" s="8" customFormat="1" ht="15.5" x14ac:dyDescent="0.35">
      <c r="B93" s="333" t="s">
        <v>869</v>
      </c>
      <c r="C93" s="324" t="s">
        <v>870</v>
      </c>
      <c r="D93" s="363">
        <f>ROUND(('TVP HW Purchase'!D87/$C$2*$C$3)+('TVP HW Purchase'!D87*$C$4),0)</f>
        <v>1538</v>
      </c>
      <c r="E93" s="325">
        <v>0.35</v>
      </c>
      <c r="F93" s="638">
        <f>ROUND(D93/$F$10,0)</f>
        <v>207</v>
      </c>
      <c r="G93" s="215">
        <f>ROUND(D93/$G$10,0)</f>
        <v>179</v>
      </c>
      <c r="H93" s="253">
        <f>ROUND(D93/$H$10,0)</f>
        <v>256</v>
      </c>
      <c r="I93" s="276">
        <f>ROUND(D93/$I$10,0)</f>
        <v>200</v>
      </c>
      <c r="J93" s="359">
        <f>ROUND(D93/$J$10,0)</f>
        <v>280</v>
      </c>
      <c r="L93" s="364" t="s">
        <v>25</v>
      </c>
      <c r="N93" s="616">
        <f>LEN(B93)</f>
        <v>94</v>
      </c>
      <c r="O93" s="153"/>
    </row>
    <row r="94" spans="2:15" s="8" customFormat="1" ht="15.5" x14ac:dyDescent="0.35">
      <c r="B94" s="874" t="s">
        <v>695</v>
      </c>
      <c r="C94" s="872"/>
      <c r="D94" s="872"/>
      <c r="E94" s="872"/>
      <c r="F94" s="872"/>
      <c r="G94" s="872"/>
      <c r="H94" s="872"/>
      <c r="I94" s="872"/>
      <c r="J94" s="873"/>
      <c r="L94" s="364"/>
      <c r="N94" s="210"/>
      <c r="O94" s="153"/>
    </row>
    <row r="95" spans="2:15" s="8" customFormat="1" ht="15.5" x14ac:dyDescent="0.35">
      <c r="B95" s="319" t="s">
        <v>871</v>
      </c>
      <c r="C95" s="312" t="s">
        <v>872</v>
      </c>
      <c r="D95" s="363">
        <f>ROUND(('TVP HW Purchase'!D89/$C$2*$C$3)+('TVP HW Purchase'!D89*$C$4),0)</f>
        <v>575</v>
      </c>
      <c r="E95" s="313">
        <v>0.35</v>
      </c>
      <c r="F95" s="638">
        <f>ROUND(D95/$F$10,0)</f>
        <v>77</v>
      </c>
      <c r="G95" s="215">
        <f>ROUND(D95/$G$10,0)</f>
        <v>67</v>
      </c>
      <c r="H95" s="253">
        <f>ROUND(D95/$H$10,0)</f>
        <v>96</v>
      </c>
      <c r="I95" s="276">
        <f>ROUND(D95/$I$10,0)</f>
        <v>75</v>
      </c>
      <c r="J95" s="359">
        <f>ROUND(D95/$J$10,0)</f>
        <v>105</v>
      </c>
      <c r="L95" s="364"/>
      <c r="N95" s="616">
        <f>LEN(B95)</f>
        <v>54</v>
      </c>
      <c r="O95" s="153"/>
    </row>
    <row r="96" spans="2:15" s="8" customFormat="1" ht="15.5" x14ac:dyDescent="0.35">
      <c r="B96" s="319" t="s">
        <v>873</v>
      </c>
      <c r="C96" s="320" t="s">
        <v>874</v>
      </c>
      <c r="D96" s="363">
        <f>ROUND(('TVP HW Purchase'!D90/$C$2*$C$3)+('TVP HW Purchase'!D90*$C$4),0)</f>
        <v>811</v>
      </c>
      <c r="E96" s="322">
        <v>0.35</v>
      </c>
      <c r="F96" s="638">
        <f>ROUND(D96/$F$10,0)</f>
        <v>109</v>
      </c>
      <c r="G96" s="215">
        <f>ROUND(D96/$G$10,0)</f>
        <v>94</v>
      </c>
      <c r="H96" s="253">
        <f>ROUND(D96/$H$10,0)</f>
        <v>135</v>
      </c>
      <c r="I96" s="276">
        <f>ROUND(D96/$I$10,0)</f>
        <v>105</v>
      </c>
      <c r="J96" s="359">
        <f>ROUND(D96/$J$10,0)</f>
        <v>147</v>
      </c>
      <c r="L96" s="364"/>
      <c r="N96" s="616">
        <f>LEN(B96)</f>
        <v>53</v>
      </c>
      <c r="O96" s="153"/>
    </row>
    <row r="97" spans="2:15" s="8" customFormat="1" ht="15.5" x14ac:dyDescent="0.35">
      <c r="B97" s="874" t="s">
        <v>698</v>
      </c>
      <c r="C97" s="872"/>
      <c r="D97" s="872"/>
      <c r="E97" s="872"/>
      <c r="F97" s="872"/>
      <c r="G97" s="872"/>
      <c r="H97" s="872"/>
      <c r="I97" s="872"/>
      <c r="J97" s="873"/>
      <c r="L97" s="364"/>
      <c r="N97" s="210"/>
      <c r="O97" s="153"/>
    </row>
    <row r="98" spans="2:15" s="8" customFormat="1" ht="15.5" x14ac:dyDescent="0.35">
      <c r="B98" s="319" t="s">
        <v>875</v>
      </c>
      <c r="C98" s="320" t="s">
        <v>876</v>
      </c>
      <c r="D98" s="363">
        <f>ROUND(('TVP HW Purchase'!D92/$C$2*$C$3)+('TVP HW Purchase'!D92*$C$4),0)</f>
        <v>507</v>
      </c>
      <c r="E98" s="322">
        <v>0.35</v>
      </c>
      <c r="F98" s="638">
        <f>ROUND(D98/$F$10,0)</f>
        <v>68</v>
      </c>
      <c r="G98" s="215">
        <f>ROUND(D98/$G$10,0)</f>
        <v>59</v>
      </c>
      <c r="H98" s="253">
        <f>ROUND(D98/$H$10,0)</f>
        <v>85</v>
      </c>
      <c r="I98" s="276">
        <f>ROUND(D98/$I$10,0)</f>
        <v>66</v>
      </c>
      <c r="J98" s="359">
        <f>ROUND(D98/$J$10,0)</f>
        <v>92</v>
      </c>
      <c r="L98" s="364"/>
      <c r="N98" s="616">
        <f>LEN(B98)</f>
        <v>71</v>
      </c>
      <c r="O98" s="153"/>
    </row>
    <row r="99" spans="2:15" s="8" customFormat="1" ht="15.5" x14ac:dyDescent="0.35">
      <c r="B99" s="319" t="s">
        <v>877</v>
      </c>
      <c r="C99" s="297" t="s">
        <v>878</v>
      </c>
      <c r="D99" s="363">
        <f>ROUND(('TVP HW Purchase'!D93/$C$2*$C$3)+('TVP HW Purchase'!D93*$C$4),0)</f>
        <v>558</v>
      </c>
      <c r="E99" s="298">
        <v>0.35</v>
      </c>
      <c r="F99" s="638">
        <f>ROUND(D99/$F$10,0)</f>
        <v>75</v>
      </c>
      <c r="G99" s="215">
        <f>ROUND(D99/$G$10,0)</f>
        <v>65</v>
      </c>
      <c r="H99" s="253">
        <f>ROUND(D99/$H$10,0)</f>
        <v>93</v>
      </c>
      <c r="I99" s="276">
        <f>ROUND(D99/$I$10,0)</f>
        <v>72</v>
      </c>
      <c r="J99" s="359">
        <f>ROUND(D99/$J$10,0)</f>
        <v>101</v>
      </c>
      <c r="L99" s="364"/>
      <c r="N99" s="616">
        <f>LEN(B99)</f>
        <v>88</v>
      </c>
      <c r="O99" s="153"/>
    </row>
    <row r="100" spans="2:15" s="8" customFormat="1" ht="15.5" x14ac:dyDescent="0.35">
      <c r="B100" s="958" t="s">
        <v>658</v>
      </c>
      <c r="C100" s="941"/>
      <c r="D100" s="941"/>
      <c r="E100" s="941"/>
      <c r="F100" s="941"/>
      <c r="G100" s="941"/>
      <c r="H100" s="941"/>
      <c r="I100" s="941"/>
      <c r="J100" s="942"/>
      <c r="L100" s="364"/>
      <c r="N100" s="210"/>
    </row>
    <row r="101" spans="2:15" s="8" customFormat="1" ht="15.5" x14ac:dyDescent="0.35">
      <c r="B101" s="899" t="s">
        <v>879</v>
      </c>
      <c r="C101" s="223" t="s">
        <v>880</v>
      </c>
      <c r="D101" s="363">
        <f>ROUND(('TVP HW Purchase'!D95/$C$2*$C$3)+('TVP HW Purchase'!D95*$C$4),0)</f>
        <v>611</v>
      </c>
      <c r="E101" s="214">
        <v>0.35</v>
      </c>
      <c r="F101" s="638">
        <f>ROUND(D101/$F$10,0)</f>
        <v>82</v>
      </c>
      <c r="G101" s="215">
        <f>ROUND(D101/$G$10,0)</f>
        <v>71</v>
      </c>
      <c r="H101" s="253">
        <f>ROUND(D101/$H$10,0)</f>
        <v>102</v>
      </c>
      <c r="I101" s="276">
        <f>ROUND(D101/$I$10,0)</f>
        <v>79</v>
      </c>
      <c r="J101" s="359">
        <f>ROUND(D101/$J$10,0)</f>
        <v>111</v>
      </c>
      <c r="L101" s="364" t="s">
        <v>652</v>
      </c>
      <c r="N101" s="616">
        <f>LEN(B101)</f>
        <v>81</v>
      </c>
      <c r="O101" s="153"/>
    </row>
    <row r="102" spans="2:15" s="8" customFormat="1" ht="31" x14ac:dyDescent="0.35">
      <c r="B102" s="932" t="s">
        <v>881</v>
      </c>
      <c r="C102" s="902" t="s">
        <v>882</v>
      </c>
      <c r="D102" s="903">
        <f>ROUND(('TVP HW Purchase'!D96/$C$2*$C$3)+('TVP HW Purchase'!D96*$C$4),0)</f>
        <v>611</v>
      </c>
      <c r="E102" s="904">
        <v>0.35</v>
      </c>
      <c r="F102" s="905">
        <f>ROUND(D102/$F$10,0)</f>
        <v>82</v>
      </c>
      <c r="G102" s="906">
        <f>ROUND(D102/$G$10,0)</f>
        <v>71</v>
      </c>
      <c r="H102" s="907">
        <f>ROUND(D102/$H$10,0)</f>
        <v>102</v>
      </c>
      <c r="I102" s="908">
        <f>ROUND(D102/$I$10,0)</f>
        <v>79</v>
      </c>
      <c r="J102" s="909">
        <f>ROUND(D102/$J$10,0)</f>
        <v>111</v>
      </c>
      <c r="L102" s="364" t="s">
        <v>1369</v>
      </c>
      <c r="N102" s="616">
        <f>LEN(B102)</f>
        <v>84</v>
      </c>
      <c r="O102" s="153"/>
    </row>
    <row r="103" spans="2:15" s="8" customFormat="1" ht="15.5" x14ac:dyDescent="0.35">
      <c r="B103" s="823" t="s">
        <v>883</v>
      </c>
      <c r="C103" s="223" t="s">
        <v>884</v>
      </c>
      <c r="D103" s="363">
        <f>ROUND(('TVP HW Purchase'!D97/$C$2*$C$3)+('TVP HW Purchase'!D97*$C$4),0)</f>
        <v>776</v>
      </c>
      <c r="E103" s="214">
        <v>0.35</v>
      </c>
      <c r="F103" s="638">
        <f>ROUND(D103/$F$10,0)</f>
        <v>104</v>
      </c>
      <c r="G103" s="215">
        <f>ROUND(D103/$G$10,0)</f>
        <v>90</v>
      </c>
      <c r="H103" s="253">
        <f>ROUND(D103/$H$10,0)</f>
        <v>129</v>
      </c>
      <c r="I103" s="276">
        <f>ROUND(D103/$I$10,0)</f>
        <v>101</v>
      </c>
      <c r="J103" s="359">
        <f>ROUND(D103/$J$10,0)</f>
        <v>141</v>
      </c>
      <c r="L103" s="364"/>
      <c r="N103" s="616">
        <f>LEN(B103)</f>
        <v>82</v>
      </c>
      <c r="O103" s="153"/>
    </row>
    <row r="104" spans="2:15" s="8" customFormat="1" ht="15.5" x14ac:dyDescent="0.35">
      <c r="B104" s="874" t="s">
        <v>704</v>
      </c>
      <c r="C104" s="872"/>
      <c r="D104" s="872"/>
      <c r="E104" s="872"/>
      <c r="F104" s="872"/>
      <c r="G104" s="872"/>
      <c r="H104" s="872"/>
      <c r="I104" s="872"/>
      <c r="J104" s="873"/>
      <c r="L104" s="364"/>
      <c r="N104" s="210"/>
      <c r="O104" s="153"/>
    </row>
    <row r="105" spans="2:15" s="8" customFormat="1" ht="15.5" x14ac:dyDescent="0.35">
      <c r="B105" s="319" t="s">
        <v>885</v>
      </c>
      <c r="C105" s="297" t="s">
        <v>886</v>
      </c>
      <c r="D105" s="363">
        <f>ROUND(('TVP HW Purchase'!D99/$C$2*$C$3)+('TVP HW Purchase'!D99*$C$4),0)</f>
        <v>321</v>
      </c>
      <c r="E105" s="298">
        <v>0.35</v>
      </c>
      <c r="F105" s="638">
        <f>ROUND(D105/$F$10,0)</f>
        <v>43</v>
      </c>
      <c r="G105" s="215">
        <f>ROUND(D105/$G$10,0)</f>
        <v>37</v>
      </c>
      <c r="H105" s="253">
        <f>ROUND(D105/$H$10,0)</f>
        <v>54</v>
      </c>
      <c r="I105" s="276">
        <f>ROUND(D105/$I$10,0)</f>
        <v>42</v>
      </c>
      <c r="J105" s="359">
        <f>ROUND(D105/$J$10,0)</f>
        <v>58</v>
      </c>
      <c r="L105" s="364"/>
      <c r="N105" s="616">
        <f>LEN(B105)</f>
        <v>65</v>
      </c>
      <c r="O105" s="153"/>
    </row>
    <row r="106" spans="2:15" s="8" customFormat="1" ht="15.5" x14ac:dyDescent="0.35">
      <c r="B106" s="319" t="s">
        <v>887</v>
      </c>
      <c r="C106" s="312" t="s">
        <v>888</v>
      </c>
      <c r="D106" s="363">
        <f>ROUND(('TVP HW Purchase'!D100/$C$2*$C$3)+('TVP HW Purchase'!D100*$C$4),0)</f>
        <v>399</v>
      </c>
      <c r="E106" s="298">
        <v>0.35</v>
      </c>
      <c r="F106" s="638">
        <f>ROUND(D106/$F$10,0)</f>
        <v>54</v>
      </c>
      <c r="G106" s="215">
        <f>ROUND(D106/$G$10,0)</f>
        <v>46</v>
      </c>
      <c r="H106" s="253">
        <f>ROUND(D106/$H$10,0)</f>
        <v>67</v>
      </c>
      <c r="I106" s="276">
        <f>ROUND(D106/$I$10,0)</f>
        <v>52</v>
      </c>
      <c r="J106" s="359">
        <f>ROUND(D106/$J$10,0)</f>
        <v>73</v>
      </c>
      <c r="L106" s="364"/>
      <c r="N106" s="616">
        <f>LEN(B106)</f>
        <v>66</v>
      </c>
      <c r="O106" s="153"/>
    </row>
    <row r="107" spans="2:15" s="8" customFormat="1" ht="15.5" x14ac:dyDescent="0.35">
      <c r="B107" s="319" t="s">
        <v>889</v>
      </c>
      <c r="C107" s="320" t="s">
        <v>890</v>
      </c>
      <c r="D107" s="363">
        <f>ROUND(('TVP HW Purchase'!D101/$C$2*$C$3)+('TVP HW Purchase'!D101*$C$4),0)</f>
        <v>477</v>
      </c>
      <c r="E107" s="322">
        <v>0.35</v>
      </c>
      <c r="F107" s="638">
        <f>ROUND(D107/$F$10,0)</f>
        <v>64</v>
      </c>
      <c r="G107" s="215">
        <f>ROUND(D107/$G$10,0)</f>
        <v>55</v>
      </c>
      <c r="H107" s="253">
        <f>ROUND(D107/$H$10,0)</f>
        <v>80</v>
      </c>
      <c r="I107" s="276">
        <f>ROUND(D107/$I$10,0)</f>
        <v>62</v>
      </c>
      <c r="J107" s="359">
        <f>ROUND(D107/$J$10,0)</f>
        <v>87</v>
      </c>
      <c r="L107" s="364"/>
      <c r="N107" s="616">
        <f>LEN(B107)</f>
        <v>65</v>
      </c>
      <c r="O107" s="153"/>
    </row>
    <row r="108" spans="2:15" s="8" customFormat="1" ht="15.5" x14ac:dyDescent="0.35">
      <c r="B108" s="874" t="s">
        <v>45</v>
      </c>
      <c r="C108" s="872"/>
      <c r="D108" s="872"/>
      <c r="E108" s="872"/>
      <c r="F108" s="872"/>
      <c r="G108" s="872"/>
      <c r="H108" s="872"/>
      <c r="I108" s="872"/>
      <c r="J108" s="873"/>
      <c r="L108" s="364"/>
      <c r="N108" s="210"/>
      <c r="O108" s="153"/>
    </row>
    <row r="109" spans="2:15" s="8" customFormat="1" ht="66" customHeight="1" x14ac:dyDescent="0.35">
      <c r="B109" s="940" t="s">
        <v>891</v>
      </c>
      <c r="C109" s="941"/>
      <c r="D109" s="941"/>
      <c r="E109" s="941"/>
      <c r="F109" s="941"/>
      <c r="G109" s="941"/>
      <c r="H109" s="941"/>
      <c r="I109" s="941"/>
      <c r="J109" s="942"/>
      <c r="L109" s="364"/>
      <c r="N109" s="210"/>
    </row>
    <row r="110" spans="2:15" s="8" customFormat="1" ht="15.5" x14ac:dyDescent="0.35">
      <c r="B110" s="319" t="s">
        <v>892</v>
      </c>
      <c r="C110" s="320" t="s">
        <v>893</v>
      </c>
      <c r="D110" s="363">
        <f>ROUND(('TVP HW Purchase'!D104/$C$2*$C$3)+('TVP HW Purchase'!D104*$C$4),0)</f>
        <v>2572</v>
      </c>
      <c r="E110" s="322">
        <v>0.22</v>
      </c>
      <c r="F110" s="638">
        <f t="shared" ref="F110:F116" si="7">ROUND(D110/$F$10,0)</f>
        <v>346</v>
      </c>
      <c r="G110" s="215">
        <f t="shared" ref="G110:G116" si="8">ROUND(D110/$G$10,0)</f>
        <v>299</v>
      </c>
      <c r="H110" s="253">
        <f t="shared" ref="H110:H116" si="9">ROUND(D110/$H$10,0)</f>
        <v>429</v>
      </c>
      <c r="I110" s="276">
        <f t="shared" ref="I110:I116" si="10">ROUND(D110/$I$10,0)</f>
        <v>334</v>
      </c>
      <c r="J110" s="359">
        <f t="shared" ref="J110:J116" si="11">ROUND(D110/$J$10,0)</f>
        <v>468</v>
      </c>
      <c r="L110" s="364"/>
      <c r="N110" s="616">
        <f t="shared" ref="N110:N116" si="12">LEN(B110)</f>
        <v>98</v>
      </c>
      <c r="O110" s="153"/>
    </row>
    <row r="111" spans="2:15" s="8" customFormat="1" ht="15.5" x14ac:dyDescent="0.35">
      <c r="B111" s="319" t="s">
        <v>894</v>
      </c>
      <c r="C111" s="320" t="s">
        <v>895</v>
      </c>
      <c r="D111" s="363">
        <f>ROUND(('TVP HW Purchase'!D105/$C$2*$C$3)+('TVP HW Purchase'!D105*$C$4),0)</f>
        <v>2572</v>
      </c>
      <c r="E111" s="322">
        <v>0.22</v>
      </c>
      <c r="F111" s="638">
        <f t="shared" si="7"/>
        <v>346</v>
      </c>
      <c r="G111" s="215">
        <f t="shared" si="8"/>
        <v>299</v>
      </c>
      <c r="H111" s="253">
        <f t="shared" si="9"/>
        <v>429</v>
      </c>
      <c r="I111" s="276">
        <f t="shared" si="10"/>
        <v>334</v>
      </c>
      <c r="J111" s="359">
        <f t="shared" si="11"/>
        <v>468</v>
      </c>
      <c r="L111" s="364"/>
      <c r="N111" s="616">
        <f t="shared" si="12"/>
        <v>99</v>
      </c>
      <c r="O111" s="153"/>
    </row>
    <row r="112" spans="2:15" s="8" customFormat="1" ht="15.5" x14ac:dyDescent="0.35">
      <c r="B112" s="319" t="s">
        <v>896</v>
      </c>
      <c r="C112" s="320" t="s">
        <v>897</v>
      </c>
      <c r="D112" s="363">
        <f>ROUND(('TVP HW Purchase'!D106/$C$2*$C$3)+('TVP HW Purchase'!D106*$C$4),0)</f>
        <v>2572</v>
      </c>
      <c r="E112" s="322">
        <v>0.22</v>
      </c>
      <c r="F112" s="638">
        <f t="shared" si="7"/>
        <v>346</v>
      </c>
      <c r="G112" s="215">
        <f t="shared" si="8"/>
        <v>299</v>
      </c>
      <c r="H112" s="253">
        <f t="shared" si="9"/>
        <v>429</v>
      </c>
      <c r="I112" s="276">
        <f t="shared" si="10"/>
        <v>334</v>
      </c>
      <c r="J112" s="359">
        <f t="shared" si="11"/>
        <v>468</v>
      </c>
      <c r="L112" s="364"/>
      <c r="N112" s="616">
        <f t="shared" si="12"/>
        <v>99</v>
      </c>
      <c r="O112" s="153"/>
    </row>
    <row r="113" spans="2:15" s="8" customFormat="1" ht="72.75" customHeight="1" x14ac:dyDescent="0.35">
      <c r="B113" s="940" t="s">
        <v>898</v>
      </c>
      <c r="C113" s="941"/>
      <c r="D113" s="941"/>
      <c r="E113" s="941"/>
      <c r="F113" s="941"/>
      <c r="G113" s="941"/>
      <c r="H113" s="941"/>
      <c r="I113" s="941"/>
      <c r="J113" s="942"/>
      <c r="L113" s="364"/>
      <c r="N113" s="210"/>
    </row>
    <row r="114" spans="2:15" s="8" customFormat="1" ht="15.5" x14ac:dyDescent="0.35">
      <c r="B114" s="319" t="s">
        <v>899</v>
      </c>
      <c r="C114" s="320" t="s">
        <v>900</v>
      </c>
      <c r="D114" s="363">
        <f>ROUND(('TVP HW Purchase'!D108/$C$2*$C$3)+('TVP HW Purchase'!D108*$C$4),0)</f>
        <v>2538</v>
      </c>
      <c r="E114" s="322">
        <v>0.22</v>
      </c>
      <c r="F114" s="638">
        <f t="shared" si="7"/>
        <v>342</v>
      </c>
      <c r="G114" s="215">
        <f t="shared" si="8"/>
        <v>295</v>
      </c>
      <c r="H114" s="253">
        <f t="shared" si="9"/>
        <v>423</v>
      </c>
      <c r="I114" s="276">
        <f t="shared" si="10"/>
        <v>330</v>
      </c>
      <c r="J114" s="359">
        <f t="shared" si="11"/>
        <v>461</v>
      </c>
      <c r="L114" s="364"/>
      <c r="N114" s="616">
        <f t="shared" si="12"/>
        <v>95</v>
      </c>
      <c r="O114" s="153"/>
    </row>
    <row r="115" spans="2:15" s="8" customFormat="1" ht="15.5" x14ac:dyDescent="0.35">
      <c r="B115" s="319" t="s">
        <v>901</v>
      </c>
      <c r="C115" s="320" t="s">
        <v>902</v>
      </c>
      <c r="D115" s="363">
        <f>ROUND(('TVP HW Purchase'!D109/$C$2*$C$3)+('TVP HW Purchase'!D109*$C$4),0)</f>
        <v>2538</v>
      </c>
      <c r="E115" s="322">
        <v>0.22</v>
      </c>
      <c r="F115" s="638">
        <f t="shared" si="7"/>
        <v>342</v>
      </c>
      <c r="G115" s="215">
        <f t="shared" si="8"/>
        <v>295</v>
      </c>
      <c r="H115" s="253">
        <f t="shared" si="9"/>
        <v>423</v>
      </c>
      <c r="I115" s="276">
        <f t="shared" si="10"/>
        <v>330</v>
      </c>
      <c r="J115" s="359">
        <f t="shared" si="11"/>
        <v>461</v>
      </c>
      <c r="L115" s="364"/>
      <c r="N115" s="616">
        <f t="shared" si="12"/>
        <v>96</v>
      </c>
      <c r="O115" s="153"/>
    </row>
    <row r="116" spans="2:15" s="8" customFormat="1" ht="15.5" x14ac:dyDescent="0.35">
      <c r="B116" s="319" t="s">
        <v>903</v>
      </c>
      <c r="C116" s="320" t="s">
        <v>904</v>
      </c>
      <c r="D116" s="363">
        <f>ROUND(('TVP HW Purchase'!D110/$C$2*$C$3)+('TVP HW Purchase'!D110*$C$4),0)</f>
        <v>2538</v>
      </c>
      <c r="E116" s="322">
        <v>0.22</v>
      </c>
      <c r="F116" s="638">
        <f t="shared" si="7"/>
        <v>342</v>
      </c>
      <c r="G116" s="215">
        <f t="shared" si="8"/>
        <v>295</v>
      </c>
      <c r="H116" s="253">
        <f t="shared" si="9"/>
        <v>423</v>
      </c>
      <c r="I116" s="276">
        <f t="shared" si="10"/>
        <v>330</v>
      </c>
      <c r="J116" s="359">
        <f t="shared" si="11"/>
        <v>461</v>
      </c>
      <c r="L116" s="364"/>
      <c r="N116" s="616">
        <f t="shared" si="12"/>
        <v>96</v>
      </c>
      <c r="O116" s="153"/>
    </row>
    <row r="117" spans="2:15" s="8" customFormat="1" ht="15.5" x14ac:dyDescent="0.35">
      <c r="B117" s="874" t="s">
        <v>905</v>
      </c>
      <c r="C117" s="872"/>
      <c r="D117" s="872"/>
      <c r="E117" s="872"/>
      <c r="F117" s="872"/>
      <c r="G117" s="872"/>
      <c r="H117" s="872"/>
      <c r="I117" s="872"/>
      <c r="J117" s="873"/>
      <c r="L117" s="364"/>
      <c r="N117" s="210"/>
      <c r="O117" s="153"/>
    </row>
    <row r="118" spans="2:15" s="8" customFormat="1" ht="15.5" x14ac:dyDescent="0.35">
      <c r="B118" s="319"/>
      <c r="C118" s="320"/>
      <c r="D118" s="322"/>
      <c r="E118" s="322"/>
      <c r="F118" s="638"/>
      <c r="G118" s="215"/>
      <c r="H118" s="253"/>
      <c r="I118" s="276"/>
      <c r="J118" s="359"/>
      <c r="L118" s="364"/>
      <c r="N118" s="616"/>
      <c r="O118" s="153"/>
    </row>
    <row r="119" spans="2:15" s="8" customFormat="1" ht="15.5" x14ac:dyDescent="0.35">
      <c r="B119" s="874" t="s">
        <v>726</v>
      </c>
      <c r="C119" s="872"/>
      <c r="D119" s="872"/>
      <c r="E119" s="872"/>
      <c r="F119" s="872"/>
      <c r="G119" s="872"/>
      <c r="H119" s="872"/>
      <c r="I119" s="872"/>
      <c r="J119" s="873"/>
      <c r="L119" s="364"/>
      <c r="N119" s="616"/>
      <c r="O119" s="153"/>
    </row>
    <row r="120" spans="2:15" s="8" customFormat="1" ht="50" customHeight="1" x14ac:dyDescent="0.35">
      <c r="B120" s="949" t="s">
        <v>727</v>
      </c>
      <c r="C120" s="950"/>
      <c r="D120" s="950"/>
      <c r="E120" s="950"/>
      <c r="F120" s="950"/>
      <c r="G120" s="950"/>
      <c r="H120" s="950"/>
      <c r="I120" s="950"/>
      <c r="J120" s="951"/>
      <c r="L120" s="364" t="s">
        <v>652</v>
      </c>
      <c r="N120" s="210"/>
    </row>
    <row r="121" spans="2:15" s="8" customFormat="1" ht="15.5" x14ac:dyDescent="0.35">
      <c r="B121" s="337" t="s">
        <v>906</v>
      </c>
      <c r="C121" s="212" t="s">
        <v>907</v>
      </c>
      <c r="D121" s="363">
        <f>ROUND(('TVP HW Purchase'!D123/$C$2*$C$3)+('TVP HW Purchase'!D123*$C$4),0)</f>
        <v>956</v>
      </c>
      <c r="E121" s="225">
        <v>0.22</v>
      </c>
      <c r="F121" s="638">
        <f>ROUND(D121/$F$10,0)</f>
        <v>129</v>
      </c>
      <c r="G121" s="215">
        <f>ROUND(D121/$G$10,0)</f>
        <v>111</v>
      </c>
      <c r="H121" s="253">
        <f>ROUND(D121/$H$10,0)</f>
        <v>159</v>
      </c>
      <c r="I121" s="276">
        <f>ROUND(D121/$I$10,0)</f>
        <v>124</v>
      </c>
      <c r="J121" s="359">
        <f>ROUND(D121/$J$10,0)</f>
        <v>174</v>
      </c>
      <c r="L121" s="364"/>
      <c r="N121" s="616">
        <f>LEN(B121)</f>
        <v>80</v>
      </c>
    </row>
    <row r="122" spans="2:15" s="8" customFormat="1" ht="15.5" x14ac:dyDescent="0.35">
      <c r="B122" s="337" t="s">
        <v>908</v>
      </c>
      <c r="C122" s="212" t="s">
        <v>909</v>
      </c>
      <c r="D122" s="363">
        <f>ROUND(('TVP HW Purchase'!D124/$C$2*$C$3)+('TVP HW Purchase'!D124*$C$4),0)</f>
        <v>1200</v>
      </c>
      <c r="E122" s="225">
        <v>0.22</v>
      </c>
      <c r="F122" s="638">
        <f>ROUND(D122/$F$10,0)</f>
        <v>162</v>
      </c>
      <c r="G122" s="215">
        <f>ROUND(D122/$G$10,0)</f>
        <v>140</v>
      </c>
      <c r="H122" s="253">
        <f>ROUND(D122/$H$10,0)</f>
        <v>200</v>
      </c>
      <c r="I122" s="276">
        <f>ROUND(D122/$I$10,0)</f>
        <v>156</v>
      </c>
      <c r="J122" s="359">
        <f>ROUND(D122/$J$10,0)</f>
        <v>218</v>
      </c>
      <c r="L122" s="364"/>
      <c r="N122" s="616">
        <f>LEN(B122)</f>
        <v>90</v>
      </c>
    </row>
    <row r="123" spans="2:15" s="8" customFormat="1" ht="15.5" x14ac:dyDescent="0.35">
      <c r="B123" s="874" t="s">
        <v>730</v>
      </c>
      <c r="C123" s="872"/>
      <c r="D123" s="872"/>
      <c r="E123" s="872"/>
      <c r="F123" s="872"/>
      <c r="G123" s="872"/>
      <c r="H123" s="872"/>
      <c r="I123" s="872"/>
      <c r="J123" s="873"/>
      <c r="L123" s="364"/>
      <c r="N123" s="210"/>
      <c r="O123" s="153"/>
    </row>
    <row r="124" spans="2:15" s="8" customFormat="1" ht="49.25" customHeight="1" x14ac:dyDescent="0.35">
      <c r="B124" s="952" t="s">
        <v>731</v>
      </c>
      <c r="C124" s="953"/>
      <c r="D124" s="953"/>
      <c r="E124" s="953"/>
      <c r="F124" s="953"/>
      <c r="G124" s="953"/>
      <c r="H124" s="953"/>
      <c r="I124" s="953"/>
      <c r="J124" s="954"/>
      <c r="L124" s="364" t="s">
        <v>652</v>
      </c>
      <c r="N124" s="210"/>
    </row>
    <row r="125" spans="2:15" s="8" customFormat="1" ht="15.5" x14ac:dyDescent="0.35">
      <c r="B125" s="311" t="s">
        <v>910</v>
      </c>
      <c r="C125" s="320" t="s">
        <v>911</v>
      </c>
      <c r="D125" s="363">
        <f>ROUND(('TVP HW Purchase'!D127/$C$2*$C$3)+('TVP HW Purchase'!D127*$C$4),0)</f>
        <v>3505</v>
      </c>
      <c r="E125" s="755">
        <v>0.22</v>
      </c>
      <c r="F125" s="638">
        <f>ROUND(D125/$F$10,0)</f>
        <v>472</v>
      </c>
      <c r="G125" s="215">
        <f>ROUND(D125/$G$10,0)</f>
        <v>408</v>
      </c>
      <c r="H125" s="253">
        <f>ROUND(D125/$H$10,0)</f>
        <v>584</v>
      </c>
      <c r="I125" s="276">
        <f>ROUND(D125/$I$10,0)</f>
        <v>455</v>
      </c>
      <c r="J125" s="359">
        <f>ROUND(D125/$J$10,0)</f>
        <v>637</v>
      </c>
      <c r="L125" s="364" t="s">
        <v>652</v>
      </c>
      <c r="N125" s="616">
        <f>LEN(B125)</f>
        <v>89</v>
      </c>
    </row>
    <row r="126" spans="2:15" s="8" customFormat="1" ht="15.5" x14ac:dyDescent="0.35">
      <c r="B126" s="319" t="s">
        <v>912</v>
      </c>
      <c r="C126" s="320" t="s">
        <v>913</v>
      </c>
      <c r="D126" s="363">
        <f>ROUND(('TVP HW Purchase'!D128/$C$2*$C$3)+('TVP HW Purchase'!D128*$C$4),0)</f>
        <v>3084</v>
      </c>
      <c r="E126" s="755">
        <v>0.22</v>
      </c>
      <c r="F126" s="638">
        <f>ROUND(D126/$F$10,0)</f>
        <v>415</v>
      </c>
      <c r="G126" s="215">
        <f>ROUND(D126/$G$10,0)</f>
        <v>359</v>
      </c>
      <c r="H126" s="253">
        <f>ROUND(D126/$H$10,0)</f>
        <v>514</v>
      </c>
      <c r="I126" s="276">
        <f>ROUND(D126/$I$10,0)</f>
        <v>401</v>
      </c>
      <c r="J126" s="359">
        <f>ROUND(D126/$J$10,0)</f>
        <v>561</v>
      </c>
      <c r="L126" s="364" t="s">
        <v>652</v>
      </c>
      <c r="N126" s="616">
        <f>LEN(B126)</f>
        <v>81</v>
      </c>
    </row>
    <row r="127" spans="2:15" s="8" customFormat="1" ht="15.5" x14ac:dyDescent="0.35">
      <c r="B127" s="874" t="s">
        <v>737</v>
      </c>
      <c r="C127" s="872"/>
      <c r="D127" s="872"/>
      <c r="E127" s="872"/>
      <c r="F127" s="872"/>
      <c r="G127" s="872"/>
      <c r="H127" s="872"/>
      <c r="I127" s="872"/>
      <c r="J127" s="873"/>
      <c r="L127" s="364"/>
      <c r="N127" s="210"/>
      <c r="O127" s="153"/>
    </row>
    <row r="128" spans="2:15" s="8" customFormat="1" ht="15.5" x14ac:dyDescent="0.35">
      <c r="B128" s="337"/>
      <c r="C128" s="331"/>
      <c r="D128" s="331"/>
      <c r="E128" s="298"/>
      <c r="F128" s="638"/>
      <c r="G128" s="215"/>
      <c r="H128" s="253"/>
      <c r="I128" s="276"/>
      <c r="J128" s="359"/>
      <c r="L128" s="364"/>
      <c r="N128" s="616"/>
    </row>
    <row r="129" spans="2:12" s="8" customFormat="1" ht="15.5" x14ac:dyDescent="0.35">
      <c r="L129" s="128"/>
    </row>
    <row r="130" spans="2:12" s="8" customFormat="1" ht="15.5" x14ac:dyDescent="0.35">
      <c r="B130" s="269" t="s">
        <v>753</v>
      </c>
      <c r="C130" s="270"/>
      <c r="D130" s="159"/>
      <c r="E130" s="62"/>
      <c r="F130" s="161"/>
      <c r="G130" s="175"/>
      <c r="H130" s="175"/>
      <c r="I130" s="181"/>
      <c r="J130" s="181"/>
      <c r="L130" s="128"/>
    </row>
    <row r="131" spans="2:12" s="8" customFormat="1" ht="15.5" x14ac:dyDescent="0.35">
      <c r="B131" s="269" t="s">
        <v>754</v>
      </c>
      <c r="C131" s="270"/>
      <c r="D131" s="159"/>
      <c r="E131" s="62"/>
      <c r="F131" s="161"/>
      <c r="G131" s="175"/>
      <c r="H131" s="175"/>
      <c r="I131" s="181"/>
      <c r="J131" s="181"/>
      <c r="L131" s="128"/>
    </row>
    <row r="132" spans="2:12" s="8" customFormat="1" ht="15.5" x14ac:dyDescent="0.35">
      <c r="B132" s="269" t="s">
        <v>914</v>
      </c>
      <c r="C132" s="270"/>
      <c r="D132" s="159"/>
      <c r="E132" s="62"/>
      <c r="F132" s="161"/>
      <c r="G132" s="175"/>
      <c r="H132" s="175"/>
      <c r="I132" s="181"/>
      <c r="J132" s="181"/>
      <c r="L132" s="128"/>
    </row>
    <row r="133" spans="2:12" s="8" customFormat="1" ht="15.5" x14ac:dyDescent="0.35">
      <c r="B133" s="269" t="s">
        <v>756</v>
      </c>
      <c r="C133" s="270"/>
      <c r="D133" s="159"/>
      <c r="E133" s="62"/>
      <c r="F133" s="161"/>
      <c r="G133" s="175"/>
      <c r="H133" s="175"/>
      <c r="I133" s="181"/>
      <c r="J133" s="181"/>
      <c r="L133" s="128"/>
    </row>
    <row r="134" spans="2:12" s="8" customFormat="1" ht="37.5" customHeight="1" x14ac:dyDescent="0.35">
      <c r="B134" s="12"/>
      <c r="C134" s="62"/>
      <c r="D134" s="159"/>
      <c r="E134" s="62"/>
      <c r="F134" s="161"/>
      <c r="G134" s="175"/>
      <c r="H134" s="175"/>
      <c r="I134" s="181"/>
      <c r="J134" s="181"/>
      <c r="L134" s="128"/>
    </row>
    <row r="135" spans="2:12" s="8" customFormat="1" ht="37.5" customHeight="1" x14ac:dyDescent="0.35">
      <c r="B135" s="12"/>
      <c r="C135" s="62"/>
      <c r="D135" s="159"/>
      <c r="E135" s="62"/>
      <c r="F135" s="161"/>
      <c r="G135" s="175"/>
      <c r="H135" s="175"/>
      <c r="I135" s="181"/>
      <c r="J135" s="181"/>
      <c r="L135" s="128"/>
    </row>
    <row r="136" spans="2:12" s="8" customFormat="1" ht="37.5" customHeight="1" x14ac:dyDescent="0.35">
      <c r="B136" s="12"/>
      <c r="C136" s="62"/>
      <c r="D136" s="159"/>
      <c r="E136" s="62"/>
      <c r="F136" s="161"/>
      <c r="G136" s="175"/>
      <c r="H136" s="175"/>
      <c r="I136" s="181"/>
      <c r="J136" s="181"/>
      <c r="L136" s="128"/>
    </row>
    <row r="137" spans="2:12" s="8" customFormat="1" ht="37.5" customHeight="1" x14ac:dyDescent="0.35">
      <c r="B137" s="12"/>
      <c r="C137" s="62"/>
      <c r="D137" s="159"/>
      <c r="E137" s="62"/>
      <c r="F137" s="161"/>
      <c r="G137" s="175"/>
      <c r="H137" s="175"/>
      <c r="I137" s="181"/>
      <c r="J137" s="181"/>
      <c r="L137" s="128"/>
    </row>
    <row r="138" spans="2:12" s="8" customFormat="1" ht="37.5" customHeight="1" x14ac:dyDescent="0.35">
      <c r="B138" s="12"/>
      <c r="C138" s="62"/>
      <c r="D138" s="159"/>
      <c r="E138" s="62"/>
      <c r="F138" s="161"/>
      <c r="G138" s="175"/>
      <c r="H138" s="175"/>
      <c r="I138" s="181"/>
      <c r="J138" s="181"/>
      <c r="L138" s="128"/>
    </row>
    <row r="139" spans="2:12" s="8" customFormat="1" ht="37.5" customHeight="1" x14ac:dyDescent="0.35">
      <c r="B139" s="12"/>
      <c r="C139" s="62"/>
      <c r="D139" s="159"/>
      <c r="E139" s="62"/>
      <c r="F139" s="161"/>
      <c r="G139" s="175"/>
      <c r="H139" s="175"/>
      <c r="I139" s="181"/>
      <c r="J139" s="181"/>
      <c r="L139" s="128"/>
    </row>
    <row r="140" spans="2:12" s="8" customFormat="1" ht="37.5" customHeight="1" x14ac:dyDescent="0.35">
      <c r="B140" s="12"/>
      <c r="C140" s="62"/>
      <c r="D140" s="159"/>
      <c r="E140" s="62"/>
      <c r="F140" s="161"/>
      <c r="G140" s="175"/>
      <c r="H140" s="175"/>
      <c r="I140" s="181"/>
      <c r="J140" s="181"/>
      <c r="L140" s="128"/>
    </row>
    <row r="141" spans="2:12" s="8" customFormat="1" ht="37.5" customHeight="1" x14ac:dyDescent="0.35">
      <c r="B141" s="12"/>
      <c r="C141" s="62"/>
      <c r="D141" s="159"/>
      <c r="E141" s="62"/>
      <c r="F141" s="161"/>
      <c r="H141" s="62"/>
      <c r="I141" s="76"/>
      <c r="J141" s="76"/>
      <c r="L141" s="128"/>
    </row>
    <row r="142" spans="2:12" s="8" customFormat="1" ht="37.5" customHeight="1" x14ac:dyDescent="0.35">
      <c r="B142" s="12"/>
      <c r="C142" s="62"/>
      <c r="D142" s="159"/>
      <c r="E142" s="62"/>
      <c r="F142" s="161"/>
      <c r="H142" s="62"/>
      <c r="I142" s="76"/>
      <c r="J142" s="76"/>
      <c r="L142" s="128"/>
    </row>
    <row r="143" spans="2:12" s="8" customFormat="1" ht="37.5" customHeight="1" x14ac:dyDescent="0.35">
      <c r="B143" s="12"/>
      <c r="C143" s="62"/>
      <c r="D143" s="159"/>
      <c r="E143" s="62"/>
      <c r="F143" s="161"/>
      <c r="H143" s="62"/>
      <c r="I143" s="76"/>
      <c r="J143" s="76"/>
      <c r="L143" s="128"/>
    </row>
    <row r="144" spans="2:12" s="8" customFormat="1" ht="37.5" customHeight="1" x14ac:dyDescent="0.35">
      <c r="B144" s="12"/>
      <c r="C144" s="62"/>
      <c r="D144" s="159"/>
      <c r="E144" s="62"/>
      <c r="F144" s="161"/>
      <c r="H144" s="62"/>
      <c r="I144" s="76"/>
      <c r="J144" s="76"/>
      <c r="L144" s="128"/>
    </row>
    <row r="145" spans="2:12" s="8" customFormat="1" ht="37.5" customHeight="1" x14ac:dyDescent="0.35">
      <c r="B145" s="12"/>
      <c r="C145" s="62"/>
      <c r="E145" s="62"/>
      <c r="F145" s="161"/>
      <c r="H145" s="62"/>
      <c r="I145" s="76"/>
      <c r="J145" s="76"/>
      <c r="L145" s="128"/>
    </row>
    <row r="146" spans="2:12" s="8" customFormat="1" ht="37.5" customHeight="1" x14ac:dyDescent="0.35">
      <c r="B146" s="12"/>
      <c r="C146" s="62"/>
      <c r="E146" s="62"/>
      <c r="F146" s="161"/>
      <c r="H146" s="62"/>
      <c r="I146" s="76"/>
      <c r="J146" s="76"/>
      <c r="L146" s="128"/>
    </row>
    <row r="147" spans="2:12" s="8" customFormat="1" ht="37.5" customHeight="1" x14ac:dyDescent="0.35">
      <c r="B147" s="12"/>
      <c r="C147" s="62"/>
      <c r="E147" s="62"/>
      <c r="F147" s="161"/>
      <c r="H147" s="62"/>
      <c r="I147" s="76"/>
      <c r="J147" s="76"/>
      <c r="L147" s="128"/>
    </row>
    <row r="148" spans="2:12" s="8" customFormat="1" ht="37.5" customHeight="1" x14ac:dyDescent="0.35">
      <c r="B148" s="12"/>
      <c r="C148" s="62"/>
      <c r="E148" s="62"/>
      <c r="F148" s="161"/>
      <c r="H148" s="62"/>
      <c r="I148" s="76"/>
      <c r="J148" s="76"/>
      <c r="L148" s="128"/>
    </row>
    <row r="149" spans="2:12" s="8" customFormat="1" ht="37.5" customHeight="1" x14ac:dyDescent="0.35">
      <c r="B149" s="12"/>
      <c r="C149" s="62"/>
      <c r="E149" s="62"/>
      <c r="F149" s="161"/>
      <c r="H149" s="62"/>
      <c r="I149" s="76"/>
      <c r="J149" s="76"/>
      <c r="L149" s="128"/>
    </row>
    <row r="150" spans="2:12" s="8" customFormat="1" ht="37.5" customHeight="1" x14ac:dyDescent="0.35">
      <c r="B150" s="12"/>
      <c r="C150" s="62"/>
      <c r="E150" s="62"/>
      <c r="F150" s="161"/>
      <c r="H150" s="62"/>
      <c r="I150" s="76"/>
      <c r="J150" s="76"/>
      <c r="L150" s="128"/>
    </row>
    <row r="151" spans="2:12" s="8" customFormat="1" ht="37.5" customHeight="1" x14ac:dyDescent="0.35">
      <c r="B151" s="12"/>
      <c r="C151" s="62"/>
      <c r="E151" s="62"/>
      <c r="F151" s="76"/>
      <c r="H151" s="62"/>
      <c r="I151" s="76"/>
      <c r="J151" s="76"/>
      <c r="L151" s="128"/>
    </row>
    <row r="152" spans="2:12" s="8" customFormat="1" ht="37.5" customHeight="1" x14ac:dyDescent="0.35">
      <c r="B152" s="12"/>
      <c r="C152" s="62"/>
      <c r="E152" s="62"/>
      <c r="F152" s="76"/>
      <c r="H152" s="62"/>
      <c r="I152" s="76"/>
      <c r="J152" s="76"/>
      <c r="L152" s="128"/>
    </row>
    <row r="153" spans="2:12" s="8" customFormat="1" ht="37.5" customHeight="1" x14ac:dyDescent="0.35">
      <c r="B153" s="12"/>
      <c r="C153" s="62"/>
      <c r="E153" s="62"/>
      <c r="F153" s="76"/>
      <c r="H153" s="62"/>
      <c r="I153" s="76"/>
      <c r="J153" s="76"/>
      <c r="L153" s="128"/>
    </row>
    <row r="154" spans="2:12" s="8" customFormat="1" ht="37.5" customHeight="1" x14ac:dyDescent="0.35">
      <c r="B154" s="12"/>
      <c r="C154" s="62"/>
      <c r="E154" s="62"/>
      <c r="F154" s="76"/>
      <c r="H154" s="62"/>
      <c r="I154" s="76"/>
      <c r="J154" s="76"/>
      <c r="L154" s="128"/>
    </row>
    <row r="155" spans="2:12" s="8" customFormat="1" ht="37.5" customHeight="1" x14ac:dyDescent="0.35">
      <c r="B155" s="12"/>
      <c r="C155" s="62"/>
      <c r="E155" s="62"/>
      <c r="F155" s="76"/>
      <c r="H155" s="62"/>
      <c r="I155" s="76"/>
      <c r="J155" s="76"/>
      <c r="L155" s="128"/>
    </row>
    <row r="156" spans="2:12" s="8" customFormat="1" ht="37.5" customHeight="1" x14ac:dyDescent="0.35">
      <c r="B156" s="12"/>
      <c r="C156" s="62"/>
      <c r="E156" s="62"/>
      <c r="F156" s="76"/>
      <c r="H156" s="62"/>
      <c r="I156" s="76"/>
      <c r="J156" s="76"/>
      <c r="L156" s="128"/>
    </row>
  </sheetData>
  <mergeCells count="12">
    <mergeCell ref="C7:F7"/>
    <mergeCell ref="B120:J120"/>
    <mergeCell ref="B124:J124"/>
    <mergeCell ref="B13:J13"/>
    <mergeCell ref="B38:J38"/>
    <mergeCell ref="B84:J84"/>
    <mergeCell ref="B109:J109"/>
    <mergeCell ref="B113:J113"/>
    <mergeCell ref="B78:J78"/>
    <mergeCell ref="B56:J56"/>
    <mergeCell ref="B59:J59"/>
    <mergeCell ref="B100:J100"/>
  </mergeCells>
  <conditionalFormatting sqref="N14:N17 N95:N96 N98:N99 N101:N103 N125:N126">
    <cfRule type="cellIs" dxfId="43" priority="13" operator="greaterThan">
      <formula>100</formula>
    </cfRule>
  </conditionalFormatting>
  <conditionalFormatting sqref="N20:N24">
    <cfRule type="cellIs" dxfId="42" priority="12" operator="greaterThan">
      <formula>100</formula>
    </cfRule>
  </conditionalFormatting>
  <conditionalFormatting sqref="N28:N31">
    <cfRule type="cellIs" dxfId="41" priority="11" operator="greaterThan">
      <formula>100</formula>
    </cfRule>
  </conditionalFormatting>
  <conditionalFormatting sqref="N35">
    <cfRule type="cellIs" dxfId="40" priority="10" operator="greaterThan">
      <formula>100</formula>
    </cfRule>
  </conditionalFormatting>
  <conditionalFormatting sqref="N42">
    <cfRule type="cellIs" dxfId="39" priority="29" operator="greaterThan">
      <formula>100</formula>
    </cfRule>
  </conditionalFormatting>
  <conditionalFormatting sqref="N44:N48">
    <cfRule type="cellIs" dxfId="38" priority="28" operator="greaterThan">
      <formula>100</formula>
    </cfRule>
  </conditionalFormatting>
  <conditionalFormatting sqref="N50:N54 N57">
    <cfRule type="cellIs" dxfId="37" priority="27" operator="greaterThan">
      <formula>100</formula>
    </cfRule>
  </conditionalFormatting>
  <conditionalFormatting sqref="N61:N65">
    <cfRule type="cellIs" dxfId="36" priority="2" operator="greaterThan">
      <formula>100</formula>
    </cfRule>
  </conditionalFormatting>
  <conditionalFormatting sqref="N68">
    <cfRule type="cellIs" dxfId="35" priority="26" operator="greaterThan">
      <formula>100</formula>
    </cfRule>
  </conditionalFormatting>
  <conditionalFormatting sqref="N71:N76">
    <cfRule type="cellIs" dxfId="34" priority="4" operator="greaterThan">
      <formula>100</formula>
    </cfRule>
  </conditionalFormatting>
  <conditionalFormatting sqref="N79:N82">
    <cfRule type="cellIs" dxfId="33" priority="25" operator="greaterThan">
      <formula>100</formula>
    </cfRule>
  </conditionalFormatting>
  <conditionalFormatting sqref="N85:N86">
    <cfRule type="cellIs" dxfId="32" priority="24" operator="greaterThan">
      <formula>100</formula>
    </cfRule>
  </conditionalFormatting>
  <conditionalFormatting sqref="N89:N90 N92:N93">
    <cfRule type="cellIs" dxfId="31" priority="23" operator="greaterThan">
      <formula>100</formula>
    </cfRule>
  </conditionalFormatting>
  <conditionalFormatting sqref="N105:N107">
    <cfRule type="cellIs" dxfId="30" priority="21" operator="greaterThan">
      <formula>100</formula>
    </cfRule>
  </conditionalFormatting>
  <conditionalFormatting sqref="N110:N112 N114:N116">
    <cfRule type="cellIs" dxfId="29" priority="9" operator="greaterThan">
      <formula>100</formula>
    </cfRule>
  </conditionalFormatting>
  <conditionalFormatting sqref="N118:N119">
    <cfRule type="cellIs" dxfId="28" priority="1" operator="greaterThan">
      <formula>100</formula>
    </cfRule>
  </conditionalFormatting>
  <conditionalFormatting sqref="N121:N122">
    <cfRule type="cellIs" dxfId="27" priority="18" operator="greaterThan">
      <formula>100</formula>
    </cfRule>
  </conditionalFormatting>
  <conditionalFormatting sqref="N128">
    <cfRule type="cellIs" dxfId="26" priority="17" operator="greaterThan">
      <formula>100</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ADEA1D4D052C40A8862A7201693DCD" ma:contentTypeVersion="19" ma:contentTypeDescription="Create a new document." ma:contentTypeScope="" ma:versionID="303a2596e4cbe958fc84f1fb47a2d5a0">
  <xsd:schema xmlns:xsd="http://www.w3.org/2001/XMLSchema" xmlns:xs="http://www.w3.org/2001/XMLSchema" xmlns:p="http://schemas.microsoft.com/office/2006/metadata/properties" xmlns:ns2="5aa58c2a-f017-428b-bbaa-fa514989d33c" xmlns:ns3="664ca7e1-e14f-440d-a513-c6c708b31b07" targetNamespace="http://schemas.microsoft.com/office/2006/metadata/properties" ma:root="true" ma:fieldsID="04afb0fd03794fcc23b7f41016e0165a" ns2:_="" ns3:_="">
    <xsd:import namespace="5aa58c2a-f017-428b-bbaa-fa514989d33c"/>
    <xsd:import namespace="664ca7e1-e14f-440d-a513-c6c708b31b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8c2a-f017-428b-bbaa-fa514989d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449fb74-ddce-4354-82c8-d456aa319e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4ca7e1-e14f-440d-a513-c6c708b31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a35717b-af10-4d7e-bd89-df9a2ed079bd}" ma:internalName="TaxCatchAll" ma:showField="CatchAllData" ma:web="664ca7e1-e14f-440d-a513-c6c708b31b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4ca7e1-e14f-440d-a513-c6c708b31b07" xsi:nil="true"/>
    <lcf76f155ced4ddcb4097134ff3c332f xmlns="5aa58c2a-f017-428b-bbaa-fa514989d3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6C48EA-870D-4F77-9E8F-2A7F769B6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58c2a-f017-428b-bbaa-fa514989d33c"/>
    <ds:schemaRef ds:uri="664ca7e1-e14f-440d-a513-c6c708b31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A85FC-82DB-4540-A5A4-A96F7F50E8EC}">
  <ds:schemaRefs>
    <ds:schemaRef ds:uri="http://purl.org/dc/elements/1.1/"/>
    <ds:schemaRef ds:uri="5aa58c2a-f017-428b-bbaa-fa514989d33c"/>
    <ds:schemaRef ds:uri="http://www.w3.org/XML/1998/namespace"/>
    <ds:schemaRef ds:uri="664ca7e1-e14f-440d-a513-c6c708b31b07"/>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D9D9E8E9-A834-4595-B571-58A771FB96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Version Control</vt:lpstr>
      <vt:lpstr>Non-available items</vt:lpstr>
      <vt:lpstr>Explanation</vt:lpstr>
      <vt:lpstr>TVP Lease Guideline</vt:lpstr>
      <vt:lpstr>EMSuite Purchase</vt:lpstr>
      <vt:lpstr>EMSuite SaaS</vt:lpstr>
      <vt:lpstr>EMSuite Rental</vt:lpstr>
      <vt:lpstr>TVP HW Purchase</vt:lpstr>
      <vt:lpstr>TVP HW Lease</vt:lpstr>
      <vt:lpstr>TVP HW Rental</vt:lpstr>
      <vt:lpstr>SaaS by Device</vt:lpstr>
      <vt:lpstr>Calibration</vt:lpstr>
      <vt:lpstr>Calibration points</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IMC Office</dc:creator>
  <cp:keywords/>
  <dc:description/>
  <cp:lastModifiedBy>Jason Daoust</cp:lastModifiedBy>
  <cp:revision/>
  <dcterms:created xsi:type="dcterms:W3CDTF">2021-09-22T14:58:09Z</dcterms:created>
  <dcterms:modified xsi:type="dcterms:W3CDTF">2026-07-15T16:59:20Z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0x010100E9ADEA1D4D052C40A8862A7201693DCD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