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llabas.sharepoint.com/sites/GlobalProductManagement/Delte dokumenter/General information/02-Price List/Monitoring 2025/IceSpy &amp; EMS Pricelist/"/>
    </mc:Choice>
  </mc:AlternateContent>
  <xr:revisionPtr revIDLastSave="1116" documentId="8_{D734B12F-D76F-4FA1-830A-2AA4A8C8C84C}" xr6:coauthVersionLast="47" xr6:coauthVersionMax="47" xr10:uidLastSave="{6F56987B-A26D-4316-93F6-05C04CC34685}"/>
  <bookViews>
    <workbookView xWindow="30612" yWindow="-108" windowWidth="30936" windowHeight="16776" tabRatio="805" xr2:uid="{906BFDEB-F5CD-4979-8EE0-D72D3D44840B}"/>
  </bookViews>
  <sheets>
    <sheet name="Version Control" sheetId="10" r:id="rId1"/>
    <sheet name="EMS" sheetId="11" r:id="rId2"/>
    <sheet name="IceSpy HW Purchase" sheetId="12" r:id="rId3"/>
    <sheet name="HWPro HW Purchase" sheetId="13" r:id="rId4"/>
    <sheet name="Calibrations" sheetId="6" r:id="rId5"/>
    <sheet name="Calibration Points" sheetId="15" state="hidden" r:id="rId6"/>
  </sheets>
  <externalReferences>
    <externalReference r:id="rId7"/>
  </externalReferences>
  <definedNames>
    <definedName name="_xlnm._FilterDatabase" localSheetId="4" hidden="1">Calibrations!$B$7:$L$122</definedName>
    <definedName name="Curr">#REF!</definedName>
    <definedName name="Dyn">#REF!</definedName>
    <definedName name="ellab">#REF!</definedName>
    <definedName name="Price">#REF!</definedName>
    <definedName name="Rev">#REF!</definedName>
    <definedName name="RRP">#REF!</definedName>
    <definedName name="Std">#REF!</definedName>
    <definedName name="Table15">#REF!</definedName>
    <definedName name="TableA">[1]!Table1[#Data]</definedName>
    <definedName name="Typ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2" l="1"/>
  <c r="N65" i="12"/>
  <c r="N84" i="12"/>
  <c r="N21" i="13"/>
  <c r="N51" i="11"/>
  <c r="N23" i="11" l="1"/>
  <c r="C85" i="15" l="1"/>
  <c r="C84" i="15"/>
  <c r="C83" i="15"/>
  <c r="C82" i="15"/>
  <c r="C78" i="15"/>
  <c r="A78" i="15"/>
  <c r="C77" i="15"/>
  <c r="A77" i="15"/>
  <c r="C76" i="15"/>
  <c r="A76" i="15"/>
  <c r="C75" i="15"/>
  <c r="A75" i="15"/>
  <c r="C74" i="15"/>
  <c r="A74" i="15"/>
  <c r="C73" i="15"/>
  <c r="A73" i="15"/>
  <c r="C72" i="15"/>
  <c r="A62" i="15"/>
  <c r="A61" i="15"/>
  <c r="C59" i="15"/>
  <c r="A59" i="15"/>
  <c r="A58" i="15"/>
  <c r="A57" i="15"/>
  <c r="A51" i="15"/>
  <c r="A44" i="15"/>
  <c r="A43" i="15"/>
  <c r="A42" i="15"/>
  <c r="C40" i="15"/>
  <c r="A40" i="15"/>
  <c r="A26" i="15"/>
  <c r="A25" i="15"/>
  <c r="C23" i="15"/>
  <c r="A23" i="15"/>
  <c r="A22" i="15"/>
  <c r="A21" i="15"/>
  <c r="A15" i="15"/>
  <c r="A8" i="15"/>
  <c r="A7" i="15"/>
  <c r="A6" i="15"/>
  <c r="C4" i="15"/>
  <c r="A4" i="15"/>
  <c r="C2" i="15"/>
  <c r="A2" i="15"/>
  <c r="N93" i="6"/>
  <c r="N89" i="6" l="1"/>
  <c r="N90" i="6"/>
  <c r="N119" i="6" l="1"/>
  <c r="N87" i="6"/>
  <c r="N115" i="6"/>
  <c r="N114" i="6"/>
  <c r="N116" i="6"/>
  <c r="N117" i="6"/>
  <c r="N112" i="6"/>
  <c r="N111" i="6"/>
  <c r="N108" i="6"/>
  <c r="N106" i="6"/>
  <c r="N103" i="6"/>
  <c r="N102" i="6"/>
  <c r="N100" i="6"/>
  <c r="N99" i="6"/>
  <c r="N98" i="6"/>
  <c r="N97" i="6"/>
  <c r="N94" i="6"/>
  <c r="N86" i="6"/>
  <c r="N84" i="6"/>
  <c r="N83" i="6"/>
  <c r="N81" i="6"/>
  <c r="N80" i="6"/>
  <c r="N77" i="6"/>
  <c r="N75" i="6"/>
  <c r="N72" i="6"/>
  <c r="N71" i="6"/>
  <c r="N70" i="6"/>
  <c r="N69" i="6"/>
  <c r="N67" i="6"/>
  <c r="N66" i="6"/>
  <c r="N64" i="6"/>
  <c r="N63" i="6"/>
  <c r="N60" i="6"/>
  <c r="N59" i="6"/>
  <c r="N57" i="6"/>
  <c r="N56" i="6"/>
  <c r="N54" i="6"/>
  <c r="N53" i="6"/>
  <c r="N49" i="6"/>
  <c r="N47" i="6"/>
  <c r="N45" i="6"/>
  <c r="N43" i="6"/>
  <c r="N40" i="6"/>
  <c r="N37" i="6"/>
  <c r="N36" i="6"/>
  <c r="N33" i="6"/>
  <c r="N31" i="6"/>
  <c r="N28" i="6"/>
  <c r="N27" i="6"/>
  <c r="N25" i="6"/>
  <c r="N24" i="6"/>
  <c r="N21" i="6"/>
  <c r="N20" i="6"/>
  <c r="N18" i="6"/>
  <c r="N17" i="6"/>
  <c r="N15" i="6"/>
  <c r="N14" i="6"/>
  <c r="N12" i="6"/>
  <c r="N11" i="6"/>
  <c r="N61" i="13"/>
  <c r="N57" i="13"/>
  <c r="N56" i="13"/>
  <c r="N54" i="13"/>
  <c r="N53" i="13"/>
  <c r="N52" i="13"/>
  <c r="N47" i="13"/>
  <c r="N48" i="13"/>
  <c r="N49" i="13"/>
  <c r="N50" i="13"/>
  <c r="N46" i="13"/>
  <c r="N42" i="13"/>
  <c r="N43" i="13"/>
  <c r="N44" i="13"/>
  <c r="N41" i="13"/>
  <c r="N39" i="13"/>
  <c r="N34" i="13"/>
  <c r="N35" i="13"/>
  <c r="N36" i="13"/>
  <c r="N37" i="13"/>
  <c r="N33" i="13"/>
  <c r="N25" i="13"/>
  <c r="N26" i="13"/>
  <c r="N27" i="13"/>
  <c r="N28" i="13"/>
  <c r="N29" i="13"/>
  <c r="N30" i="13"/>
  <c r="N31" i="13"/>
  <c r="N24" i="13"/>
  <c r="N20" i="13"/>
  <c r="N19" i="13"/>
  <c r="N18" i="13"/>
  <c r="N17" i="13"/>
  <c r="N14" i="13"/>
  <c r="N13" i="13"/>
  <c r="N12" i="13"/>
  <c r="N10" i="13"/>
  <c r="N132" i="12"/>
  <c r="N130" i="12"/>
  <c r="N129" i="12"/>
  <c r="N128" i="12"/>
  <c r="N125" i="12"/>
  <c r="N126" i="12"/>
  <c r="N123" i="12"/>
  <c r="N122" i="12"/>
  <c r="N120" i="12"/>
  <c r="N119" i="12"/>
  <c r="N117" i="12"/>
  <c r="N116" i="12"/>
  <c r="N111" i="12"/>
  <c r="N113" i="12"/>
  <c r="N114" i="12"/>
  <c r="N110" i="12"/>
  <c r="N104" i="12"/>
  <c r="N105" i="12"/>
  <c r="N106" i="12"/>
  <c r="N107" i="12"/>
  <c r="N103" i="12"/>
  <c r="N91" i="12"/>
  <c r="N92" i="12"/>
  <c r="N93" i="12"/>
  <c r="N94" i="12"/>
  <c r="N95" i="12"/>
  <c r="N96" i="12"/>
  <c r="N97" i="12"/>
  <c r="N98" i="12"/>
  <c r="N99" i="12"/>
  <c r="N100" i="12"/>
  <c r="N101" i="12"/>
  <c r="N90" i="12"/>
  <c r="N87" i="12"/>
  <c r="N86" i="12"/>
  <c r="N83" i="12"/>
  <c r="N82" i="12"/>
  <c r="N81" i="12"/>
  <c r="N80" i="12"/>
  <c r="N78" i="12"/>
  <c r="N77" i="12"/>
  <c r="N76" i="12"/>
  <c r="N74" i="12"/>
  <c r="N72" i="12"/>
  <c r="N71" i="12"/>
  <c r="N69" i="12"/>
  <c r="N68" i="12"/>
  <c r="N63" i="12"/>
  <c r="N62" i="12"/>
  <c r="N60" i="12"/>
  <c r="N59" i="12"/>
  <c r="N57" i="12"/>
  <c r="N56" i="12"/>
  <c r="N54" i="12"/>
  <c r="N53" i="12"/>
  <c r="N51" i="12"/>
  <c r="N50" i="12"/>
  <c r="N47" i="12"/>
  <c r="N45" i="12"/>
  <c r="N43" i="12"/>
  <c r="N40" i="12"/>
  <c r="N38" i="12"/>
  <c r="N36" i="12"/>
  <c r="N34" i="12"/>
  <c r="N32" i="12"/>
  <c r="N30" i="12"/>
  <c r="N29" i="12"/>
  <c r="N25" i="12"/>
  <c r="N24" i="12"/>
  <c r="N23" i="12"/>
  <c r="N21" i="12"/>
  <c r="N19" i="12"/>
  <c r="N17" i="12"/>
  <c r="N16" i="12"/>
  <c r="N14" i="12"/>
  <c r="N13" i="12"/>
  <c r="N12" i="12"/>
  <c r="N8" i="12"/>
  <c r="N7" i="12"/>
  <c r="L4" i="11"/>
  <c r="K4" i="11"/>
  <c r="J4" i="11"/>
  <c r="I4" i="11"/>
  <c r="H4" i="11"/>
  <c r="L4" i="12"/>
  <c r="K4" i="12"/>
  <c r="J4" i="12"/>
  <c r="I4" i="12"/>
  <c r="H4" i="12"/>
  <c r="L4" i="13"/>
  <c r="L21" i="13" s="1"/>
  <c r="K4" i="13"/>
  <c r="K21" i="13" s="1"/>
  <c r="J4" i="13"/>
  <c r="J21" i="13" s="1"/>
  <c r="I4" i="13"/>
  <c r="I21" i="13" s="1"/>
  <c r="H4" i="13"/>
  <c r="H21" i="13" s="1"/>
  <c r="L6" i="6"/>
  <c r="K6" i="6"/>
  <c r="J6" i="6"/>
  <c r="I6" i="6"/>
  <c r="H6" i="6"/>
  <c r="N66" i="11"/>
  <c r="N54" i="11"/>
  <c r="N83" i="11"/>
  <c r="N86" i="11"/>
  <c r="N81" i="11"/>
  <c r="N80" i="11"/>
  <c r="N79" i="11"/>
  <c r="N78" i="11"/>
  <c r="N77" i="11"/>
  <c r="N75" i="11"/>
  <c r="N74" i="11"/>
  <c r="N73" i="11"/>
  <c r="N72" i="11"/>
  <c r="N71" i="11"/>
  <c r="N63" i="11"/>
  <c r="N57" i="11"/>
  <c r="N45" i="11"/>
  <c r="N44" i="11"/>
  <c r="N41" i="11"/>
  <c r="N40" i="11"/>
  <c r="N39" i="11"/>
  <c r="N38" i="11"/>
  <c r="N36" i="11"/>
  <c r="N35" i="11"/>
  <c r="N34" i="11"/>
  <c r="N33" i="11"/>
  <c r="N29" i="11"/>
  <c r="N28" i="11"/>
  <c r="N26" i="11"/>
  <c r="N24" i="11"/>
  <c r="N21" i="11"/>
  <c r="N17" i="11"/>
  <c r="N16" i="11"/>
  <c r="N12" i="11"/>
  <c r="N11" i="11"/>
  <c r="N9" i="11"/>
  <c r="N8" i="11"/>
  <c r="H84" i="12" l="1"/>
  <c r="H64" i="12"/>
  <c r="H65" i="12"/>
  <c r="I84" i="12"/>
  <c r="I64" i="12"/>
  <c r="I65" i="12"/>
  <c r="J84" i="12"/>
  <c r="J64" i="12"/>
  <c r="J65" i="12"/>
  <c r="K84" i="12"/>
  <c r="K64" i="12"/>
  <c r="K65" i="12"/>
  <c r="L84" i="12"/>
  <c r="L64" i="12"/>
  <c r="L65" i="12"/>
  <c r="H53" i="13"/>
  <c r="H37" i="13"/>
  <c r="H24" i="13"/>
  <c r="H39" i="13"/>
  <c r="H48" i="13"/>
  <c r="H17" i="13"/>
  <c r="H42" i="13"/>
  <c r="H50" i="13"/>
  <c r="H19" i="13"/>
  <c r="H47" i="13"/>
  <c r="H31" i="13"/>
  <c r="H10" i="13"/>
  <c r="H25" i="13"/>
  <c r="H13" i="13"/>
  <c r="H12" i="13"/>
  <c r="H56" i="13"/>
  <c r="H41" i="13"/>
  <c r="H26" i="13"/>
  <c r="H43" i="13"/>
  <c r="H30" i="13"/>
  <c r="H54" i="13"/>
  <c r="H33" i="13"/>
  <c r="H29" i="13"/>
  <c r="H49" i="13"/>
  <c r="H34" i="13"/>
  <c r="H18" i="13"/>
  <c r="H14" i="13"/>
  <c r="H61" i="13"/>
  <c r="H28" i="13"/>
  <c r="H52" i="13"/>
  <c r="H36" i="13"/>
  <c r="H20" i="13"/>
  <c r="H46" i="13"/>
  <c r="H57" i="13"/>
  <c r="H27" i="13"/>
  <c r="H35" i="13"/>
  <c r="H44" i="13"/>
  <c r="I47" i="13"/>
  <c r="I31" i="13"/>
  <c r="I50" i="13"/>
  <c r="I19" i="13"/>
  <c r="I24" i="13"/>
  <c r="I56" i="13"/>
  <c r="I41" i="13"/>
  <c r="I26" i="13"/>
  <c r="I36" i="13"/>
  <c r="I30" i="13"/>
  <c r="I54" i="13"/>
  <c r="I48" i="13"/>
  <c r="I33" i="13"/>
  <c r="I42" i="13"/>
  <c r="I37" i="13"/>
  <c r="I49" i="13"/>
  <c r="I34" i="13"/>
  <c r="I18" i="13"/>
  <c r="I52" i="13"/>
  <c r="I20" i="13"/>
  <c r="I46" i="13"/>
  <c r="I57" i="13"/>
  <c r="I14" i="13"/>
  <c r="I44" i="13"/>
  <c r="I29" i="13"/>
  <c r="I13" i="13"/>
  <c r="I53" i="13"/>
  <c r="I61" i="13"/>
  <c r="I43" i="13"/>
  <c r="I28" i="13"/>
  <c r="I10" i="13"/>
  <c r="I39" i="13"/>
  <c r="I25" i="13"/>
  <c r="I17" i="13"/>
  <c r="I27" i="13"/>
  <c r="I35" i="13"/>
  <c r="I12" i="13"/>
  <c r="J56" i="13"/>
  <c r="J41" i="13"/>
  <c r="J26" i="13"/>
  <c r="J54" i="13"/>
  <c r="J25" i="13"/>
  <c r="J48" i="13"/>
  <c r="J35" i="13"/>
  <c r="J37" i="13"/>
  <c r="J47" i="13"/>
  <c r="J49" i="13"/>
  <c r="J34" i="13"/>
  <c r="J18" i="13"/>
  <c r="J46" i="13"/>
  <c r="J39" i="13"/>
  <c r="J13" i="13"/>
  <c r="J42" i="13"/>
  <c r="J12" i="13"/>
  <c r="J61" i="13"/>
  <c r="J43" i="13"/>
  <c r="J28" i="13"/>
  <c r="J14" i="13"/>
  <c r="J10" i="13"/>
  <c r="J30" i="13"/>
  <c r="J17" i="13"/>
  <c r="J27" i="13"/>
  <c r="J19" i="13"/>
  <c r="J44" i="13"/>
  <c r="J29" i="13"/>
  <c r="J53" i="13"/>
  <c r="J52" i="13"/>
  <c r="J36" i="13"/>
  <c r="J20" i="13"/>
  <c r="J33" i="13"/>
  <c r="J57" i="13"/>
  <c r="J50" i="13"/>
  <c r="J24" i="13"/>
  <c r="J31" i="13"/>
  <c r="K49" i="13"/>
  <c r="K34" i="13"/>
  <c r="K18" i="13"/>
  <c r="K54" i="13"/>
  <c r="K27" i="13"/>
  <c r="K50" i="13"/>
  <c r="K31" i="13"/>
  <c r="K61" i="13"/>
  <c r="K43" i="13"/>
  <c r="K28" i="13"/>
  <c r="K14" i="13"/>
  <c r="K10" i="13"/>
  <c r="K25" i="13"/>
  <c r="K48" i="13"/>
  <c r="K17" i="13"/>
  <c r="K42" i="13"/>
  <c r="K29" i="13"/>
  <c r="K37" i="13"/>
  <c r="K24" i="13"/>
  <c r="K26" i="13"/>
  <c r="K52" i="13"/>
  <c r="K36" i="13"/>
  <c r="K20" i="13"/>
  <c r="K33" i="13"/>
  <c r="K13" i="13"/>
  <c r="K35" i="13"/>
  <c r="K19" i="13"/>
  <c r="K44" i="13"/>
  <c r="K53" i="13"/>
  <c r="K41" i="13"/>
  <c r="K46" i="13"/>
  <c r="K30" i="13"/>
  <c r="K39" i="13"/>
  <c r="K57" i="13"/>
  <c r="K12" i="13"/>
  <c r="K47" i="13"/>
  <c r="K56" i="13"/>
  <c r="L61" i="13"/>
  <c r="L43" i="13"/>
  <c r="L28" i="13"/>
  <c r="L14" i="13"/>
  <c r="L10" i="13"/>
  <c r="L33" i="13"/>
  <c r="L42" i="13"/>
  <c r="L29" i="13"/>
  <c r="L24" i="13"/>
  <c r="L31" i="13"/>
  <c r="L34" i="13"/>
  <c r="L52" i="13"/>
  <c r="L36" i="13"/>
  <c r="L20" i="13"/>
  <c r="L48" i="13"/>
  <c r="L57" i="13"/>
  <c r="L35" i="13"/>
  <c r="L53" i="13"/>
  <c r="L12" i="13"/>
  <c r="L56" i="13"/>
  <c r="L41" i="13"/>
  <c r="L26" i="13"/>
  <c r="L49" i="13"/>
  <c r="L46" i="13"/>
  <c r="L30" i="13"/>
  <c r="L13" i="13"/>
  <c r="L27" i="13"/>
  <c r="L50" i="13"/>
  <c r="L18" i="13"/>
  <c r="L54" i="13"/>
  <c r="L39" i="13"/>
  <c r="L25" i="13"/>
  <c r="L17" i="13"/>
  <c r="L19" i="13"/>
  <c r="L44" i="13"/>
  <c r="L37" i="13"/>
  <c r="L47" i="13"/>
  <c r="H80" i="11"/>
  <c r="H54" i="11"/>
  <c r="H29" i="11"/>
  <c r="H75" i="11"/>
  <c r="H40" i="11"/>
  <c r="H21" i="11"/>
  <c r="H86" i="11"/>
  <c r="H63" i="11"/>
  <c r="H34" i="11"/>
  <c r="H9" i="11"/>
  <c r="H81" i="11"/>
  <c r="H77" i="11"/>
  <c r="H44" i="11"/>
  <c r="H24" i="11"/>
  <c r="H71" i="11"/>
  <c r="H36" i="11"/>
  <c r="H12" i="11"/>
  <c r="H79" i="11"/>
  <c r="H28" i="11"/>
  <c r="H74" i="11"/>
  <c r="H51" i="11"/>
  <c r="H11" i="11"/>
  <c r="H35" i="11"/>
  <c r="H66" i="11"/>
  <c r="H17" i="11"/>
  <c r="H39" i="11"/>
  <c r="H73" i="11"/>
  <c r="H26" i="11"/>
  <c r="H45" i="11"/>
  <c r="H8" i="11"/>
  <c r="H33" i="11"/>
  <c r="H83" i="11"/>
  <c r="H57" i="11"/>
  <c r="H16" i="11"/>
  <c r="H78" i="11"/>
  <c r="H38" i="11"/>
  <c r="H72" i="11"/>
  <c r="H23" i="11"/>
  <c r="H41" i="11"/>
  <c r="I75" i="11"/>
  <c r="I40" i="11"/>
  <c r="I21" i="11"/>
  <c r="I86" i="11"/>
  <c r="I63" i="11"/>
  <c r="I34" i="11"/>
  <c r="I9" i="11"/>
  <c r="I77" i="11"/>
  <c r="I44" i="11"/>
  <c r="I24" i="11"/>
  <c r="I71" i="11"/>
  <c r="I36" i="11"/>
  <c r="I12" i="11"/>
  <c r="I79" i="11"/>
  <c r="I51" i="11"/>
  <c r="I28" i="11"/>
  <c r="I73" i="11"/>
  <c r="I81" i="11"/>
  <c r="I74" i="11"/>
  <c r="I54" i="11"/>
  <c r="I11" i="11"/>
  <c r="I35" i="11"/>
  <c r="I66" i="11"/>
  <c r="I17" i="11"/>
  <c r="I39" i="11"/>
  <c r="I80" i="11"/>
  <c r="I26" i="11"/>
  <c r="I45" i="11"/>
  <c r="I8" i="11"/>
  <c r="I33" i="11"/>
  <c r="I83" i="11"/>
  <c r="I57" i="11"/>
  <c r="I16" i="11"/>
  <c r="I78" i="11"/>
  <c r="I38" i="11"/>
  <c r="I72" i="11"/>
  <c r="I23" i="11"/>
  <c r="I41" i="11"/>
  <c r="I29" i="11"/>
  <c r="J86" i="11"/>
  <c r="J63" i="11"/>
  <c r="J34" i="11"/>
  <c r="J9" i="11"/>
  <c r="J77" i="11"/>
  <c r="J44" i="11"/>
  <c r="J24" i="11"/>
  <c r="J71" i="11"/>
  <c r="J36" i="11"/>
  <c r="J12" i="11"/>
  <c r="J79" i="11"/>
  <c r="J51" i="11"/>
  <c r="J28" i="11"/>
  <c r="J73" i="11"/>
  <c r="J39" i="11"/>
  <c r="J17" i="11"/>
  <c r="J35" i="11"/>
  <c r="J66" i="11"/>
  <c r="J21" i="11"/>
  <c r="J40" i="11"/>
  <c r="J80" i="11"/>
  <c r="J26" i="11"/>
  <c r="J75" i="11"/>
  <c r="J45" i="11"/>
  <c r="J8" i="11"/>
  <c r="J33" i="11"/>
  <c r="J83" i="11"/>
  <c r="J57" i="11"/>
  <c r="J16" i="11"/>
  <c r="J78" i="11"/>
  <c r="J38" i="11"/>
  <c r="J72" i="11"/>
  <c r="J23" i="11"/>
  <c r="J41" i="11"/>
  <c r="J29" i="11"/>
  <c r="J81" i="11"/>
  <c r="J54" i="11"/>
  <c r="J11" i="11"/>
  <c r="J74" i="11"/>
  <c r="K77" i="11"/>
  <c r="K44" i="11"/>
  <c r="K24" i="11"/>
  <c r="K71" i="11"/>
  <c r="K36" i="11"/>
  <c r="K12" i="11"/>
  <c r="K79" i="11"/>
  <c r="K51" i="11"/>
  <c r="K28" i="11"/>
  <c r="K73" i="11"/>
  <c r="K39" i="11"/>
  <c r="K17" i="11"/>
  <c r="K57" i="11"/>
  <c r="K33" i="11"/>
  <c r="K8" i="11"/>
  <c r="K81" i="11"/>
  <c r="K74" i="11"/>
  <c r="K66" i="11"/>
  <c r="K21" i="11"/>
  <c r="K40" i="11"/>
  <c r="K80" i="11"/>
  <c r="K26" i="11"/>
  <c r="K75" i="11"/>
  <c r="K45" i="11"/>
  <c r="K9" i="11"/>
  <c r="K34" i="11"/>
  <c r="K83" i="11"/>
  <c r="K63" i="11"/>
  <c r="K16" i="11"/>
  <c r="K78" i="11"/>
  <c r="K38" i="11"/>
  <c r="K72" i="11"/>
  <c r="K23" i="11"/>
  <c r="K41" i="11"/>
  <c r="K29" i="11"/>
  <c r="K86" i="11"/>
  <c r="K11" i="11"/>
  <c r="K35" i="11"/>
  <c r="K54" i="11"/>
  <c r="L71" i="11"/>
  <c r="L36" i="11"/>
  <c r="L12" i="11"/>
  <c r="L79" i="11"/>
  <c r="L51" i="11"/>
  <c r="L28" i="11"/>
  <c r="L73" i="11"/>
  <c r="L39" i="11"/>
  <c r="L17" i="11"/>
  <c r="L57" i="11"/>
  <c r="L33" i="11"/>
  <c r="L8" i="11"/>
  <c r="L81" i="11"/>
  <c r="L74" i="11"/>
  <c r="L41" i="11"/>
  <c r="L23" i="11"/>
  <c r="L83" i="11"/>
  <c r="L40" i="11"/>
  <c r="L80" i="11"/>
  <c r="L26" i="11"/>
  <c r="L75" i="11"/>
  <c r="L45" i="11"/>
  <c r="L9" i="11"/>
  <c r="L34" i="11"/>
  <c r="L63" i="11"/>
  <c r="L16" i="11"/>
  <c r="L78" i="11"/>
  <c r="L38" i="11"/>
  <c r="L72" i="11"/>
  <c r="L24" i="11"/>
  <c r="L44" i="11"/>
  <c r="L29" i="11"/>
  <c r="L86" i="11"/>
  <c r="L54" i="11"/>
  <c r="L11" i="11"/>
  <c r="L77" i="11"/>
  <c r="L35" i="11"/>
  <c r="L21" i="11"/>
  <c r="L66" i="11"/>
  <c r="J108" i="6"/>
  <c r="J89" i="6"/>
  <c r="J69" i="6"/>
  <c r="J47" i="6"/>
  <c r="J24" i="6"/>
  <c r="J90" i="6"/>
  <c r="J70" i="6"/>
  <c r="J119" i="6"/>
  <c r="J99" i="6"/>
  <c r="J81" i="6"/>
  <c r="J60" i="6"/>
  <c r="J37" i="6"/>
  <c r="J15" i="6"/>
  <c r="J94" i="6"/>
  <c r="J75" i="6"/>
  <c r="J45" i="6"/>
  <c r="J111" i="6"/>
  <c r="J49" i="6"/>
  <c r="J112" i="6"/>
  <c r="J71" i="6"/>
  <c r="J53" i="6"/>
  <c r="J27" i="6"/>
  <c r="J115" i="6"/>
  <c r="J106" i="6"/>
  <c r="J98" i="6"/>
  <c r="J102" i="6"/>
  <c r="J84" i="6"/>
  <c r="J64" i="6"/>
  <c r="J40" i="6"/>
  <c r="J18" i="6"/>
  <c r="J56" i="6"/>
  <c r="J31" i="6"/>
  <c r="J11" i="6"/>
  <c r="J67" i="6"/>
  <c r="J21" i="6"/>
  <c r="J117" i="6"/>
  <c r="J80" i="6"/>
  <c r="J59" i="6"/>
  <c r="J14" i="6"/>
  <c r="J87" i="6"/>
  <c r="J25" i="6"/>
  <c r="J100" i="6"/>
  <c r="J83" i="6"/>
  <c r="J63" i="6"/>
  <c r="J17" i="6"/>
  <c r="J114" i="6"/>
  <c r="J93" i="6"/>
  <c r="J72" i="6"/>
  <c r="J54" i="6"/>
  <c r="J28" i="6"/>
  <c r="J103" i="6"/>
  <c r="J86" i="6"/>
  <c r="J66" i="6"/>
  <c r="J43" i="6"/>
  <c r="J20" i="6"/>
  <c r="J116" i="6"/>
  <c r="J97" i="6"/>
  <c r="J77" i="6"/>
  <c r="J57" i="6"/>
  <c r="J33" i="6"/>
  <c r="J12" i="6"/>
  <c r="J36" i="6"/>
  <c r="I116" i="6"/>
  <c r="I97" i="6"/>
  <c r="I77" i="6"/>
  <c r="I57" i="6"/>
  <c r="I33" i="6"/>
  <c r="I12" i="6"/>
  <c r="I84" i="6"/>
  <c r="I18" i="6"/>
  <c r="I36" i="6"/>
  <c r="I108" i="6"/>
  <c r="I89" i="6"/>
  <c r="I69" i="6"/>
  <c r="I47" i="6"/>
  <c r="I24" i="6"/>
  <c r="I119" i="6"/>
  <c r="I99" i="6"/>
  <c r="I81" i="6"/>
  <c r="I60" i="6"/>
  <c r="I37" i="6"/>
  <c r="I15" i="6"/>
  <c r="I45" i="6"/>
  <c r="I98" i="6"/>
  <c r="I112" i="6"/>
  <c r="I71" i="6"/>
  <c r="I53" i="6"/>
  <c r="I27" i="6"/>
  <c r="I102" i="6"/>
  <c r="I64" i="6"/>
  <c r="I40" i="6"/>
  <c r="I115" i="6"/>
  <c r="I94" i="6"/>
  <c r="I75" i="6"/>
  <c r="I56" i="6"/>
  <c r="I11" i="6"/>
  <c r="I87" i="6"/>
  <c r="I117" i="6"/>
  <c r="I80" i="6"/>
  <c r="I31" i="6"/>
  <c r="I106" i="6"/>
  <c r="I67" i="6"/>
  <c r="I21" i="6"/>
  <c r="I111" i="6"/>
  <c r="I90" i="6"/>
  <c r="I70" i="6"/>
  <c r="I49" i="6"/>
  <c r="I25" i="6"/>
  <c r="I14" i="6"/>
  <c r="I100" i="6"/>
  <c r="I83" i="6"/>
  <c r="I63" i="6"/>
  <c r="I17" i="6"/>
  <c r="I59" i="6"/>
  <c r="I114" i="6"/>
  <c r="I93" i="6"/>
  <c r="I72" i="6"/>
  <c r="I54" i="6"/>
  <c r="I28" i="6"/>
  <c r="I103" i="6"/>
  <c r="I86" i="6"/>
  <c r="I66" i="6"/>
  <c r="I43" i="6"/>
  <c r="I20" i="6"/>
  <c r="K119" i="6"/>
  <c r="K99" i="6"/>
  <c r="K81" i="6"/>
  <c r="K60" i="6"/>
  <c r="K37" i="6"/>
  <c r="K15" i="6"/>
  <c r="K106" i="6"/>
  <c r="K67" i="6"/>
  <c r="K25" i="6"/>
  <c r="K112" i="6"/>
  <c r="K71" i="6"/>
  <c r="K53" i="6"/>
  <c r="K27" i="6"/>
  <c r="K87" i="6"/>
  <c r="K45" i="6"/>
  <c r="K59" i="6"/>
  <c r="K111" i="6"/>
  <c r="K70" i="6"/>
  <c r="K102" i="6"/>
  <c r="K84" i="6"/>
  <c r="K64" i="6"/>
  <c r="K40" i="6"/>
  <c r="K18" i="6"/>
  <c r="K115" i="6"/>
  <c r="K94" i="6"/>
  <c r="K75" i="6"/>
  <c r="K56" i="6"/>
  <c r="K31" i="6"/>
  <c r="K11" i="6"/>
  <c r="K21" i="6"/>
  <c r="K98" i="6"/>
  <c r="K80" i="6"/>
  <c r="K36" i="6"/>
  <c r="K90" i="6"/>
  <c r="K83" i="6"/>
  <c r="K17" i="6"/>
  <c r="K117" i="6"/>
  <c r="K14" i="6"/>
  <c r="K49" i="6"/>
  <c r="K63" i="6"/>
  <c r="K114" i="6"/>
  <c r="K93" i="6"/>
  <c r="K72" i="6"/>
  <c r="K54" i="6"/>
  <c r="K28" i="6"/>
  <c r="K103" i="6"/>
  <c r="K86" i="6"/>
  <c r="K66" i="6"/>
  <c r="K43" i="6"/>
  <c r="K20" i="6"/>
  <c r="K100" i="6"/>
  <c r="K116" i="6"/>
  <c r="K97" i="6"/>
  <c r="K77" i="6"/>
  <c r="K57" i="6"/>
  <c r="K33" i="6"/>
  <c r="K12" i="6"/>
  <c r="K108" i="6"/>
  <c r="K89" i="6"/>
  <c r="K69" i="6"/>
  <c r="K47" i="6"/>
  <c r="K24" i="6"/>
  <c r="H103" i="6"/>
  <c r="H86" i="6"/>
  <c r="H66" i="6"/>
  <c r="H43" i="6"/>
  <c r="H20" i="6"/>
  <c r="H53" i="6"/>
  <c r="H102" i="6"/>
  <c r="H40" i="6"/>
  <c r="H21" i="6"/>
  <c r="H116" i="6"/>
  <c r="H97" i="6"/>
  <c r="H77" i="6"/>
  <c r="H57" i="6"/>
  <c r="H33" i="6"/>
  <c r="H12" i="6"/>
  <c r="H112" i="6"/>
  <c r="H27" i="6"/>
  <c r="H18" i="6"/>
  <c r="H56" i="6"/>
  <c r="H31" i="6"/>
  <c r="H11" i="6"/>
  <c r="H108" i="6"/>
  <c r="H89" i="6"/>
  <c r="H69" i="6"/>
  <c r="H47" i="6"/>
  <c r="H24" i="6"/>
  <c r="H71" i="6"/>
  <c r="H45" i="6"/>
  <c r="H119" i="6"/>
  <c r="H99" i="6"/>
  <c r="H81" i="6"/>
  <c r="H60" i="6"/>
  <c r="H37" i="6"/>
  <c r="H15" i="6"/>
  <c r="H84" i="6"/>
  <c r="H94" i="6"/>
  <c r="H75" i="6"/>
  <c r="H87" i="6"/>
  <c r="H64" i="6"/>
  <c r="H117" i="6"/>
  <c r="H98" i="6"/>
  <c r="H80" i="6"/>
  <c r="H59" i="6"/>
  <c r="H36" i="6"/>
  <c r="H14" i="6"/>
  <c r="H111" i="6"/>
  <c r="H90" i="6"/>
  <c r="H70" i="6"/>
  <c r="H49" i="6"/>
  <c r="H25" i="6"/>
  <c r="H100" i="6"/>
  <c r="H83" i="6"/>
  <c r="H63" i="6"/>
  <c r="H17" i="6"/>
  <c r="H114" i="6"/>
  <c r="H93" i="6"/>
  <c r="H72" i="6"/>
  <c r="H54" i="6"/>
  <c r="H28" i="6"/>
  <c r="H115" i="6"/>
  <c r="H106" i="6"/>
  <c r="H67" i="6"/>
  <c r="L112" i="6"/>
  <c r="L71" i="6"/>
  <c r="L53" i="6"/>
  <c r="L27" i="6"/>
  <c r="L100" i="6"/>
  <c r="L54" i="6"/>
  <c r="L102" i="6"/>
  <c r="L84" i="6"/>
  <c r="L64" i="6"/>
  <c r="L40" i="6"/>
  <c r="L18" i="6"/>
  <c r="L59" i="6"/>
  <c r="L14" i="6"/>
  <c r="L111" i="6"/>
  <c r="L70" i="6"/>
  <c r="L25" i="6"/>
  <c r="L115" i="6"/>
  <c r="L94" i="6"/>
  <c r="L75" i="6"/>
  <c r="L56" i="6"/>
  <c r="L31" i="6"/>
  <c r="L11" i="6"/>
  <c r="L36" i="6"/>
  <c r="L49" i="6"/>
  <c r="L106" i="6"/>
  <c r="L87" i="6"/>
  <c r="L67" i="6"/>
  <c r="L45" i="6"/>
  <c r="L21" i="6"/>
  <c r="L117" i="6"/>
  <c r="L98" i="6"/>
  <c r="L80" i="6"/>
  <c r="L90" i="6"/>
  <c r="L83" i="6"/>
  <c r="L72" i="6"/>
  <c r="L114" i="6"/>
  <c r="L103" i="6"/>
  <c r="L86" i="6"/>
  <c r="L66" i="6"/>
  <c r="L43" i="6"/>
  <c r="L20" i="6"/>
  <c r="L93" i="6"/>
  <c r="L116" i="6"/>
  <c r="L97" i="6"/>
  <c r="L77" i="6"/>
  <c r="L57" i="6"/>
  <c r="L33" i="6"/>
  <c r="L12" i="6"/>
  <c r="L17" i="6"/>
  <c r="L28" i="6"/>
  <c r="L108" i="6"/>
  <c r="L89" i="6"/>
  <c r="L69" i="6"/>
  <c r="L47" i="6"/>
  <c r="L24" i="6"/>
  <c r="L119" i="6"/>
  <c r="L99" i="6"/>
  <c r="L81" i="6"/>
  <c r="L60" i="6"/>
  <c r="L37" i="6"/>
  <c r="L15" i="6"/>
  <c r="L63" i="6"/>
  <c r="K125" i="12"/>
  <c r="K107" i="12"/>
  <c r="K100" i="12"/>
  <c r="K77" i="12"/>
  <c r="K119" i="12"/>
  <c r="K93" i="12"/>
  <c r="K87" i="12"/>
  <c r="K128" i="12"/>
  <c r="K111" i="12"/>
  <c r="K98" i="12"/>
  <c r="K80" i="12"/>
  <c r="K72" i="12"/>
  <c r="K68" i="12"/>
  <c r="K60" i="12"/>
  <c r="K56" i="12"/>
  <c r="K51" i="12"/>
  <c r="K45" i="12"/>
  <c r="K38" i="12"/>
  <c r="K32" i="12"/>
  <c r="K25" i="12"/>
  <c r="K21" i="12"/>
  <c r="K16" i="12"/>
  <c r="K12" i="12"/>
  <c r="K123" i="12"/>
  <c r="K117" i="12"/>
  <c r="K94" i="12"/>
  <c r="K86" i="12"/>
  <c r="K63" i="12"/>
  <c r="K54" i="12"/>
  <c r="K43" i="12"/>
  <c r="K30" i="12"/>
  <c r="K14" i="12"/>
  <c r="K78" i="12"/>
  <c r="K104" i="12"/>
  <c r="K91" i="12"/>
  <c r="K8" i="12"/>
  <c r="K130" i="12"/>
  <c r="K114" i="12"/>
  <c r="K96" i="12"/>
  <c r="K82" i="12"/>
  <c r="K106" i="12"/>
  <c r="K101" i="12"/>
  <c r="K76" i="12"/>
  <c r="K71" i="12"/>
  <c r="K59" i="12"/>
  <c r="K50" i="12"/>
  <c r="K36" i="12"/>
  <c r="K24" i="12"/>
  <c r="K19" i="12"/>
  <c r="K126" i="12"/>
  <c r="K110" i="12"/>
  <c r="K99" i="12"/>
  <c r="K120" i="12"/>
  <c r="K92" i="12"/>
  <c r="K105" i="12"/>
  <c r="K95" i="12"/>
  <c r="K132" i="12"/>
  <c r="K129" i="12"/>
  <c r="K103" i="12"/>
  <c r="K74" i="12"/>
  <c r="K57" i="12"/>
  <c r="K40" i="12"/>
  <c r="K23" i="12"/>
  <c r="K7" i="12"/>
  <c r="K83" i="12"/>
  <c r="K116" i="12"/>
  <c r="K53" i="12"/>
  <c r="K17" i="12"/>
  <c r="K90" i="12"/>
  <c r="K47" i="12"/>
  <c r="K97" i="12"/>
  <c r="K113" i="12"/>
  <c r="K81" i="12"/>
  <c r="K69" i="12"/>
  <c r="K34" i="12"/>
  <c r="K122" i="12"/>
  <c r="K29" i="12"/>
  <c r="K62" i="12"/>
  <c r="K13" i="12"/>
  <c r="L119" i="12"/>
  <c r="L95" i="12"/>
  <c r="L87" i="12"/>
  <c r="L128" i="12"/>
  <c r="L111" i="12"/>
  <c r="L100" i="12"/>
  <c r="L80" i="12"/>
  <c r="L72" i="12"/>
  <c r="L68" i="12"/>
  <c r="L60" i="12"/>
  <c r="L56" i="12"/>
  <c r="L51" i="12"/>
  <c r="L45" i="12"/>
  <c r="L38" i="12"/>
  <c r="L32" i="12"/>
  <c r="L25" i="12"/>
  <c r="L21" i="12"/>
  <c r="L16" i="12"/>
  <c r="L12" i="12"/>
  <c r="L24" i="12"/>
  <c r="L78" i="12"/>
  <c r="L104" i="12"/>
  <c r="L93" i="12"/>
  <c r="L117" i="12"/>
  <c r="L63" i="12"/>
  <c r="L54" i="12"/>
  <c r="L43" i="12"/>
  <c r="L36" i="12"/>
  <c r="L19" i="12"/>
  <c r="L110" i="12"/>
  <c r="L120" i="12"/>
  <c r="L90" i="12"/>
  <c r="L129" i="12"/>
  <c r="L130" i="12"/>
  <c r="L114" i="12"/>
  <c r="L98" i="12"/>
  <c r="L82" i="12"/>
  <c r="L86" i="12"/>
  <c r="L8" i="12"/>
  <c r="L123" i="12"/>
  <c r="L106" i="12"/>
  <c r="L91" i="12"/>
  <c r="L76" i="12"/>
  <c r="L96" i="12"/>
  <c r="L71" i="12"/>
  <c r="L59" i="12"/>
  <c r="L50" i="12"/>
  <c r="L30" i="12"/>
  <c r="L14" i="12"/>
  <c r="L126" i="12"/>
  <c r="L101" i="12"/>
  <c r="L103" i="12"/>
  <c r="L94" i="12"/>
  <c r="L113" i="12"/>
  <c r="L105" i="12"/>
  <c r="L77" i="12"/>
  <c r="L74" i="12"/>
  <c r="L40" i="12"/>
  <c r="L132" i="12"/>
  <c r="L97" i="12"/>
  <c r="L83" i="12"/>
  <c r="L116" i="12"/>
  <c r="L122" i="12"/>
  <c r="L23" i="12"/>
  <c r="L99" i="12"/>
  <c r="L81" i="12"/>
  <c r="L92" i="12"/>
  <c r="L125" i="12"/>
  <c r="L29" i="12"/>
  <c r="L13" i="12"/>
  <c r="L7" i="12"/>
  <c r="L69" i="12"/>
  <c r="L53" i="12"/>
  <c r="L34" i="12"/>
  <c r="L17" i="12"/>
  <c r="L47" i="12"/>
  <c r="L62" i="12"/>
  <c r="L107" i="12"/>
  <c r="L57" i="12"/>
  <c r="J132" i="12"/>
  <c r="J116" i="12"/>
  <c r="J93" i="12"/>
  <c r="J83" i="12"/>
  <c r="J125" i="12"/>
  <c r="J107" i="12"/>
  <c r="J98" i="12"/>
  <c r="J77" i="12"/>
  <c r="J86" i="12"/>
  <c r="J59" i="12"/>
  <c r="J8" i="12"/>
  <c r="J119" i="12"/>
  <c r="J91" i="12"/>
  <c r="J87" i="12"/>
  <c r="J130" i="12"/>
  <c r="J94" i="12"/>
  <c r="J123" i="12"/>
  <c r="J99" i="12"/>
  <c r="J76" i="12"/>
  <c r="J92" i="12"/>
  <c r="J71" i="12"/>
  <c r="J54" i="12"/>
  <c r="J43" i="12"/>
  <c r="J30" i="12"/>
  <c r="J14" i="12"/>
  <c r="J128" i="12"/>
  <c r="J111" i="12"/>
  <c r="J96" i="12"/>
  <c r="J80" i="12"/>
  <c r="J72" i="12"/>
  <c r="J68" i="12"/>
  <c r="J60" i="12"/>
  <c r="J56" i="12"/>
  <c r="J51" i="12"/>
  <c r="J45" i="12"/>
  <c r="J38" i="12"/>
  <c r="J32" i="12"/>
  <c r="J25" i="12"/>
  <c r="J21" i="12"/>
  <c r="J16" i="12"/>
  <c r="J12" i="12"/>
  <c r="J24" i="12"/>
  <c r="J104" i="12"/>
  <c r="J101" i="12"/>
  <c r="J114" i="12"/>
  <c r="J82" i="12"/>
  <c r="J106" i="12"/>
  <c r="J117" i="12"/>
  <c r="J63" i="12"/>
  <c r="J50" i="12"/>
  <c r="J36" i="12"/>
  <c r="J19" i="12"/>
  <c r="J126" i="12"/>
  <c r="J110" i="12"/>
  <c r="J97" i="12"/>
  <c r="J120" i="12"/>
  <c r="J95" i="12"/>
  <c r="J62" i="12"/>
  <c r="J47" i="12"/>
  <c r="J29" i="12"/>
  <c r="J13" i="12"/>
  <c r="J129" i="12"/>
  <c r="J103" i="12"/>
  <c r="J74" i="12"/>
  <c r="J57" i="12"/>
  <c r="J40" i="12"/>
  <c r="J23" i="12"/>
  <c r="J7" i="12"/>
  <c r="J17" i="12"/>
  <c r="J81" i="12"/>
  <c r="J100" i="12"/>
  <c r="J69" i="12"/>
  <c r="J53" i="12"/>
  <c r="J34" i="12"/>
  <c r="J113" i="12"/>
  <c r="J90" i="12"/>
  <c r="J122" i="12"/>
  <c r="J78" i="12"/>
  <c r="J105" i="12"/>
  <c r="H129" i="12"/>
  <c r="H113" i="12"/>
  <c r="H91" i="12"/>
  <c r="H81" i="12"/>
  <c r="H69" i="12"/>
  <c r="H62" i="12"/>
  <c r="H57" i="12"/>
  <c r="H53" i="12"/>
  <c r="H47" i="12"/>
  <c r="H40" i="12"/>
  <c r="H34" i="12"/>
  <c r="H29" i="12"/>
  <c r="H23" i="12"/>
  <c r="H17" i="12"/>
  <c r="H13" i="12"/>
  <c r="H122" i="12"/>
  <c r="H105" i="12"/>
  <c r="H96" i="12"/>
  <c r="H74" i="12"/>
  <c r="H7" i="12"/>
  <c r="H132" i="12"/>
  <c r="H116" i="12"/>
  <c r="H101" i="12"/>
  <c r="H83" i="12"/>
  <c r="H111" i="12"/>
  <c r="H80" i="12"/>
  <c r="H104" i="12"/>
  <c r="H130" i="12"/>
  <c r="H114" i="12"/>
  <c r="H123" i="12"/>
  <c r="H125" i="12"/>
  <c r="H107" i="12"/>
  <c r="H94" i="12"/>
  <c r="H77" i="12"/>
  <c r="H119" i="12"/>
  <c r="H99" i="12"/>
  <c r="H87" i="12"/>
  <c r="H72" i="12"/>
  <c r="H68" i="12"/>
  <c r="H60" i="12"/>
  <c r="H56" i="12"/>
  <c r="H51" i="12"/>
  <c r="H45" i="12"/>
  <c r="H38" i="12"/>
  <c r="H32" i="12"/>
  <c r="H25" i="12"/>
  <c r="H21" i="12"/>
  <c r="H16" i="12"/>
  <c r="H12" i="12"/>
  <c r="H128" i="12"/>
  <c r="H92" i="12"/>
  <c r="H97" i="12"/>
  <c r="H82" i="12"/>
  <c r="H106" i="12"/>
  <c r="H90" i="12"/>
  <c r="H76" i="12"/>
  <c r="H59" i="12"/>
  <c r="H43" i="12"/>
  <c r="H24" i="12"/>
  <c r="H8" i="12"/>
  <c r="H86" i="12"/>
  <c r="H117" i="12"/>
  <c r="H98" i="12"/>
  <c r="H54" i="12"/>
  <c r="H19" i="12"/>
  <c r="H50" i="12"/>
  <c r="H71" i="12"/>
  <c r="H36" i="12"/>
  <c r="H126" i="12"/>
  <c r="H93" i="12"/>
  <c r="H30" i="12"/>
  <c r="H110" i="12"/>
  <c r="H103" i="12"/>
  <c r="H100" i="12"/>
  <c r="H63" i="12"/>
  <c r="H14" i="12"/>
  <c r="H78" i="12"/>
  <c r="H120" i="12"/>
  <c r="H95" i="12"/>
  <c r="I122" i="12"/>
  <c r="I105" i="12"/>
  <c r="I98" i="12"/>
  <c r="I74" i="12"/>
  <c r="I54" i="12"/>
  <c r="I30" i="12"/>
  <c r="I8" i="12"/>
  <c r="I7" i="12"/>
  <c r="I132" i="12"/>
  <c r="I116" i="12"/>
  <c r="I91" i="12"/>
  <c r="I83" i="12"/>
  <c r="I53" i="12"/>
  <c r="I29" i="12"/>
  <c r="I125" i="12"/>
  <c r="I107" i="12"/>
  <c r="I96" i="12"/>
  <c r="I77" i="12"/>
  <c r="I72" i="12"/>
  <c r="I51" i="12"/>
  <c r="I25" i="12"/>
  <c r="I104" i="12"/>
  <c r="I99" i="12"/>
  <c r="I68" i="12"/>
  <c r="I21" i="12"/>
  <c r="I130" i="12"/>
  <c r="I43" i="12"/>
  <c r="I106" i="12"/>
  <c r="I97" i="12"/>
  <c r="I62" i="12"/>
  <c r="I119" i="12"/>
  <c r="I101" i="12"/>
  <c r="I87" i="12"/>
  <c r="I71" i="12"/>
  <c r="I50" i="12"/>
  <c r="I24" i="12"/>
  <c r="I19" i="12"/>
  <c r="I40" i="12"/>
  <c r="I128" i="12"/>
  <c r="I111" i="12"/>
  <c r="I94" i="12"/>
  <c r="I80" i="12"/>
  <c r="I69" i="12"/>
  <c r="I47" i="12"/>
  <c r="I23" i="12"/>
  <c r="I45" i="12"/>
  <c r="I114" i="12"/>
  <c r="I92" i="12"/>
  <c r="I82" i="12"/>
  <c r="I63" i="12"/>
  <c r="I123" i="12"/>
  <c r="I76" i="12"/>
  <c r="I17" i="12"/>
  <c r="I117" i="12"/>
  <c r="I32" i="12"/>
  <c r="I120" i="12"/>
  <c r="I86" i="12"/>
  <c r="I16" i="12"/>
  <c r="I13" i="12"/>
  <c r="I12" i="12"/>
  <c r="I60" i="12"/>
  <c r="I57" i="12"/>
  <c r="I36" i="12"/>
  <c r="I95" i="12"/>
  <c r="I129" i="12"/>
  <c r="I103" i="12"/>
  <c r="I81" i="12"/>
  <c r="I93" i="12"/>
  <c r="I38" i="12"/>
  <c r="I78" i="12"/>
  <c r="I90" i="12"/>
  <c r="I126" i="12"/>
  <c r="I59" i="12"/>
  <c r="I100" i="12"/>
  <c r="I113" i="12"/>
  <c r="I56" i="12"/>
  <c r="I110" i="12"/>
  <c r="I34" i="12"/>
  <c r="I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tc={D982D8D5-FCF6-4633-922F-5CCF6378E2A9}</author>
    <author>tc={8417FB12-F343-4B87-A8FE-4D378437E3B5}</author>
    <author>tc={1826CE03-8850-454E-8285-2FD10F234401}</author>
    <author>tc={BA174B20-D5C9-437F-9A20-A0512CBB8DA6}</author>
    <author>tc={C2B81A25-FCB1-4984-8662-63760D3CA11D}</author>
    <author>tc={8D95168F-F8A4-4281-820F-C81EE5BF241C}</author>
    <author>tc={3FE35492-DF6F-4F18-9247-9BFB6557426D}</author>
    <author>tc={8929DD79-37BD-48E8-BCC2-AEB626281102}</author>
    <author>tc={8722AA68-6522-4117-88F7-561E3CDF1FA9}</author>
    <author>tc={A5BDD0F8-3AD3-4175-B19C-6A16D0CBD02C}</author>
    <author>tc={275DB6D0-2B2A-4752-B54A-90738BABDAB9}</author>
    <author>tc={E8143428-6D86-4538-BC23-1BD7B30FA36F}</author>
    <author>tc={FE96E24C-B32E-45D4-B1A8-8FC332C229F1}</author>
    <author>tc={CBC2D910-0051-4D6A-839A-0150D0AA4490}</author>
    <author>tc={F97FEC8E-F5A1-48DF-8D03-4E79073BD08F}</author>
    <author>tc={ADBD3232-A3DC-46A8-B018-98504850FFA9}</author>
    <author>tc={73305F64-BAB4-4322-8DDD-31E1ADB92D0F}</author>
    <author>tc={E7118279-315D-4FC8-9254-C127F93F4403}</author>
    <author>tc={BA928F27-2277-4BDA-961B-B525BFDD84F2}</author>
    <author>tc={773DF902-DD8D-4775-AE70-452AB1C42EDD}</author>
    <author>tc={216249B5-CF77-4C27-A9C3-DB4B87A5EF11}</author>
  </authors>
  <commentList>
    <comment ref="D8" authorId="0" shapeId="0" xr:uid="{D982D8D5-FCF6-4633-922F-5CCF6378E2A9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33619001</t>
      </text>
    </comment>
    <comment ref="D11" authorId="1" shapeId="0" xr:uid="{8417FB12-F343-4B87-A8FE-4D378437E3B5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33619061</t>
      </text>
    </comment>
    <comment ref="D17" authorId="2" shapeId="0" xr:uid="{1826CE03-8850-454E-8285-2FD10F234401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33777128</t>
      </text>
    </comment>
    <comment ref="D21" authorId="3" shapeId="0" xr:uid="{BA174B20-D5C9-437F-9A20-A0512CBB8DA6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33619010</t>
      </text>
    </comment>
    <comment ref="D23" authorId="4" shapeId="0" xr:uid="{C2B81A25-FCB1-4984-8662-63760D3CA11D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33619020</t>
      </text>
    </comment>
    <comment ref="D24" authorId="5" shapeId="0" xr:uid="{8D95168F-F8A4-4281-820F-C81EE5BF241C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33619030</t>
      </text>
    </comment>
    <comment ref="D28" authorId="6" shapeId="0" xr:uid="{3FE35492-DF6F-4F18-9247-9BFB655742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33619550</t>
      </text>
    </comment>
    <comment ref="D29" authorId="7" shapeId="0" xr:uid="{8929DD79-37BD-48E8-BCC2-AEB62628110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33619555</t>
      </text>
    </comment>
    <comment ref="D33" authorId="8" shapeId="0" xr:uid="{8722AA68-6522-4117-88F7-561E3CDF1FA9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33619530</t>
      </text>
    </comment>
    <comment ref="D34" authorId="9" shapeId="0" xr:uid="{A5BDD0F8-3AD3-4175-B19C-6A16D0CBD02C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33619560</t>
      </text>
    </comment>
    <comment ref="D35" authorId="10" shapeId="0" xr:uid="{275DB6D0-2B2A-4752-B54A-90738BABDAB9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33619590</t>
      </text>
    </comment>
    <comment ref="D38" authorId="11" shapeId="0" xr:uid="{E8143428-6D86-4538-BC23-1BD7B30FA36F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33619530R</t>
      </text>
    </comment>
    <comment ref="D39" authorId="12" shapeId="0" xr:uid="{FE96E24C-B32E-45D4-B1A8-8FC332C229F1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33619560R</t>
      </text>
    </comment>
    <comment ref="D40" authorId="13" shapeId="0" xr:uid="{CBC2D910-0051-4D6A-839A-0150D0AA4490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33619590R</t>
      </text>
    </comment>
    <comment ref="D57" authorId="14" shapeId="0" xr:uid="{F97FEC8E-F5A1-48DF-8D03-4E79073BD08F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33619001U</t>
      </text>
    </comment>
    <comment ref="D71" authorId="15" shapeId="0" xr:uid="{ADBD3232-A3DC-46A8-B018-98504850FFA9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33619520</t>
      </text>
    </comment>
    <comment ref="D74" authorId="16" shapeId="0" xr:uid="{73305F64-BAB4-4322-8DDD-31E1ADB92D0F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33619450</t>
      </text>
    </comment>
    <comment ref="D75" authorId="17" shapeId="0" xr:uid="{E7118279-315D-4FC8-9254-C127F93F4403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33619490</t>
      </text>
    </comment>
    <comment ref="D77" authorId="18" shapeId="0" xr:uid="{BA928F27-2277-4BDA-961B-B525BFDD84F2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33619520R</t>
      </text>
    </comment>
    <comment ref="D80" authorId="19" shapeId="0" xr:uid="{773DF902-DD8D-4775-AE70-452AB1C42EDD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33619450R</t>
      </text>
    </comment>
    <comment ref="D81" authorId="20" shapeId="0" xr:uid="{216249B5-CF77-4C27-A9C3-DB4B87A5EF11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33619490R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tc={0AA13476-0851-42D0-9A4B-3104F34D657E}</author>
    <author>tc={FA8CBDF2-406B-4BEE-B0E3-53DC49156177}</author>
  </authors>
  <commentList>
    <comment ref="E86" authorId="0" shapeId="0" xr:uid="{0AA13476-0851-42D0-9A4B-3104F34D657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Includes: Mounting bracket. 4m cable to connect to AP. External power supply.</t>
      </text>
    </comment>
    <comment ref="E87" authorId="1" shapeId="0" xr:uid="{FA8CBDF2-406B-4BEE-B0E3-53DC4915617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Includes: Mounting bracket. 4m cable to connect to AP. External power supply.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tc={2BD2A2B9-05E6-4EAA-828F-02B99E8906DF}</author>
  </authors>
  <commentList>
    <comment ref="E35" authorId="0" shapeId="0" xr:uid="{2BD2A2B9-05E6-4EAA-828F-02B99E8906D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suitable for use with LN2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tc={34204673-5EB8-451C-B909-7ECFF66AA4B9}</author>
    <author>tc={2E19AF96-C56E-4F32-B726-7ECDF3845C3E}</author>
    <author>tc={A19B7ED6-355C-4655-830A-89CD0A804CBC}</author>
    <author>tc={3F6A2362-9E53-4C07-8416-E3C6916769E7}</author>
    <author>tc={D488530E-8982-4501-AC80-E27661329507}</author>
    <author>tc={146BFBF0-79B1-4F04-A2A0-8CF187FE0E39}</author>
    <author>tc={24EBE2E3-9169-41EE-9E4C-1F421CC8B09E}</author>
    <author>tc={B2CBCF78-4AD9-484F-869E-8DC652702593}</author>
    <author>tc={A41F9EA4-AB0A-4D13-B9B3-5523521DC204}</author>
    <author>tc={76297047-EEB4-4BF6-90E2-E90BDE92AE03}</author>
    <author>tc={CF11D050-DED9-426D-969C-65125121FE91}</author>
    <author>tc={CDF765F5-36AB-41CF-ADEF-219634311E01}</author>
    <author>tc={AE004388-6F99-4F54-8D9A-259FEC8078FB}</author>
    <author>tc={4DFAD666-E6F2-4CBB-A0A0-77BF4DDF729E}</author>
    <author>tc={5C36D99D-DBFC-4E5B-B6DA-CDDBBC0A69D7}</author>
    <author>tc={DB253704-6FC3-4E9E-A514-F54DEAEB8542}</author>
    <author>tc={870E8BD7-68DC-4BC5-A866-6E5243B37DD8}</author>
    <author>tc={DA8D0F4D-C031-49C5-A011-429C1C12121C}</author>
    <author>tc={68B672F1-0DEB-4080-94E5-941BD01418E5}</author>
    <author>tc={B550997D-FA98-42C3-AC94-21EDC676803A}</author>
    <author>tc={C83B11E3-72F2-4C3A-A6C9-F92692B1914E}</author>
    <author>tc={B1CADD81-56D0-43AF-AFA3-4338973BCA55}</author>
    <author>tc={1D67523D-D2B7-495D-BB2C-B4EA6FDC27C1}</author>
  </authors>
  <commentList>
    <comment ref="D11" authorId="0" shapeId="0" xr:uid="{34204673-5EB8-451C-B909-7ECFF66AA4B9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33772713</t>
      </text>
    </comment>
    <comment ref="D14" authorId="1" shapeId="0" xr:uid="{2E19AF96-C56E-4F32-B726-7ECDF3845C3E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33772715</t>
      </text>
    </comment>
    <comment ref="D15" authorId="2" shapeId="0" xr:uid="{A19B7ED6-355C-4655-830A-89CD0A804CBC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33772815</t>
      </text>
    </comment>
    <comment ref="D17" authorId="3" shapeId="0" xr:uid="{3F6A2362-9E53-4C07-8416-E3C6916769E7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33772717</t>
      </text>
    </comment>
    <comment ref="D18" authorId="4" shapeId="0" xr:uid="{D488530E-8982-4501-AC80-E27661329507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33772817</t>
      </text>
    </comment>
    <comment ref="D27" authorId="5" shapeId="0" xr:uid="{146BFBF0-79B1-4F04-A2A0-8CF187FE0E39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33772721</t>
      </text>
    </comment>
    <comment ref="D28" authorId="6" shapeId="0" xr:uid="{24EBE2E3-9169-41EE-9E4C-1F421CC8B09E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33772821</t>
      </text>
    </comment>
    <comment ref="D33" authorId="7" shapeId="0" xr:uid="{B2CBCF78-4AD9-484F-869E-8DC652702593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33772787</t>
      </text>
    </comment>
    <comment ref="D36" authorId="8" shapeId="0" xr:uid="{A41F9EA4-AB0A-4D13-B9B3-5523521DC204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33772723</t>
      </text>
    </comment>
    <comment ref="D37" authorId="9" shapeId="0" xr:uid="{76297047-EEB4-4BF6-90E2-E90BDE92AE03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33772823</t>
      </text>
    </comment>
    <comment ref="D47" authorId="10" shapeId="0" xr:uid="{CF11D050-DED9-426D-969C-65125121FE91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33772761</t>
      </text>
    </comment>
    <comment ref="D56" authorId="11" shapeId="0" xr:uid="{CDF765F5-36AB-41CF-ADEF-219634311E01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33772710</t>
      </text>
    </comment>
    <comment ref="D57" authorId="12" shapeId="0" xr:uid="{AE004388-6F99-4F54-8D9A-259FEC8078FB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33772810</t>
      </text>
    </comment>
    <comment ref="D63" authorId="13" shapeId="0" xr:uid="{4DFAD666-E6F2-4CBB-A0A0-77BF4DDF729E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33772711</t>
      </text>
    </comment>
    <comment ref="D64" authorId="14" shapeId="0" xr:uid="{5C36D99D-DBFC-4E5B-B6DA-CDDBBC0A69D7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33772811</t>
      </text>
    </comment>
    <comment ref="D80" authorId="15" shapeId="0" xr:uid="{DB253704-6FC3-4E9E-A514-F54DEAEB854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33772725</t>
      </text>
    </comment>
    <comment ref="D81" authorId="16" shapeId="0" xr:uid="{870E8BD7-68DC-4BC5-A866-6E5243B37DD8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33772825</t>
      </text>
    </comment>
    <comment ref="D83" authorId="17" shapeId="0" xr:uid="{DA8D0F4D-C031-49C5-A011-429C1C12121C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33772714</t>
      </text>
    </comment>
    <comment ref="D86" authorId="18" shapeId="0" xr:uid="{68B672F1-0DEB-4080-94E5-941BD01418E5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33772716</t>
      </text>
    </comment>
    <comment ref="D97" authorId="19" shapeId="0" xr:uid="{B550997D-FA98-42C3-AC94-21EDC676803A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33772763</t>
      </text>
    </comment>
    <comment ref="D108" authorId="20" shapeId="0" xr:uid="{C83B11E3-72F2-4C3A-A6C9-F92692B1914E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33772759</t>
      </text>
    </comment>
    <comment ref="D111" authorId="21" shapeId="0" xr:uid="{B1CADD81-56D0-43AF-AFA3-4338973BCA55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33772718</t>
      </text>
    </comment>
    <comment ref="D112" authorId="22" shapeId="0" xr:uid="{1D67523D-D2B7-495D-BB2C-B4EA6FDC27C1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33772818</t>
      </text>
    </comment>
  </commentList>
</comments>
</file>

<file path=xl/sharedStrings.xml><?xml version="1.0" encoding="utf-8"?>
<sst xmlns="http://schemas.openxmlformats.org/spreadsheetml/2006/main" count="1484" uniqueCount="853">
  <si>
    <t>Exchange Rates</t>
  </si>
  <si>
    <t>Version</t>
  </si>
  <si>
    <t>Release Date</t>
  </si>
  <si>
    <t>DKK/€</t>
  </si>
  <si>
    <t>DKK/£</t>
  </si>
  <si>
    <t>DKK/$</t>
  </si>
  <si>
    <t>DKK/CHF</t>
  </si>
  <si>
    <t>DKK/Japan US</t>
  </si>
  <si>
    <t>Ellab Monitoring Solutions</t>
  </si>
  <si>
    <t>Parts List: EMS and Accessories</t>
  </si>
  <si>
    <t>Items and Services provided by Ellab DK</t>
  </si>
  <si>
    <t>EU</t>
  </si>
  <si>
    <t>USD</t>
  </si>
  <si>
    <t>CHF</t>
  </si>
  <si>
    <t>Japan USD</t>
  </si>
  <si>
    <t>Effective from 1st  January 2026</t>
  </si>
  <si>
    <t>Category</t>
  </si>
  <si>
    <t>Stock Code</t>
  </si>
  <si>
    <t>Ellab Order Code</t>
  </si>
  <si>
    <t>Description</t>
  </si>
  <si>
    <t>RRP DKK</t>
  </si>
  <si>
    <t>Discount</t>
  </si>
  <si>
    <t>RRP €</t>
  </si>
  <si>
    <t>RRP £</t>
  </si>
  <si>
    <t>RRP US$</t>
  </si>
  <si>
    <t>RRP CHF</t>
  </si>
  <si>
    <t>Japan US$</t>
  </si>
  <si>
    <t>Notes</t>
  </si>
  <si>
    <t>Character Count</t>
  </si>
  <si>
    <t>EMS Software: On-Premise</t>
  </si>
  <si>
    <t xml:space="preserve">Standard Unvalidatable Software:
Includes 2 sites, 2 sensor groups, and 10 users. </t>
  </si>
  <si>
    <t>Software</t>
  </si>
  <si>
    <t>W900A</t>
  </si>
  <si>
    <t>Standard EMS software (W900A). Ellab provided SQL Express</t>
  </si>
  <si>
    <t>New part number, Price</t>
  </si>
  <si>
    <t>W900B</t>
  </si>
  <si>
    <t>Standard EMS software (W900B). Customer provided SQL</t>
  </si>
  <si>
    <t>New Price</t>
  </si>
  <si>
    <t>Validatable Software: 
Requires W901 to turn on Part 11 functionalities
Includes 2 sites, 2 sensor groups and 10 users</t>
  </si>
  <si>
    <t>W906A</t>
  </si>
  <si>
    <t>Validatable EMS software (W906A). Ellab provided SQL Express. Requires W901 to unlock Part 11</t>
  </si>
  <si>
    <t>W906B</t>
  </si>
  <si>
    <t>Validatable EMS software (W906B). Customer provided SQL. Requires W901 to unlock Part 11</t>
  </si>
  <si>
    <t>EMS Software Installation: On-Premise</t>
  </si>
  <si>
    <t>Required software installation: Except for New Hosted Customers.</t>
  </si>
  <si>
    <t>Software Install - Remote</t>
  </si>
  <si>
    <t>SSC127</t>
  </si>
  <si>
    <t>EMS Remote Software install (A/B Version)</t>
  </si>
  <si>
    <t>SSC128</t>
  </si>
  <si>
    <t>EMS Remote Validated Software install (A/B Version)</t>
  </si>
  <si>
    <t>EMS Software Accessories: On-Premise &amp; Cloud</t>
  </si>
  <si>
    <r>
      <t xml:space="preserve">W901 
</t>
    </r>
    <r>
      <rPr>
        <sz val="11"/>
        <rFont val="Aptos Narrow"/>
        <family val="2"/>
        <scheme val="minor"/>
      </rPr>
      <t>Includes: W904 Unlimited Sites and Zones, digital copies of IQ/OQ documentation</t>
    </r>
  </si>
  <si>
    <t>W901</t>
  </si>
  <si>
    <t>EMS 21 CFR Part 11 compliance unlock code (W901). Works with W906. Includes digital IQ/OQ docs</t>
  </si>
  <si>
    <t>Additional Users</t>
  </si>
  <si>
    <t>W902</t>
  </si>
  <si>
    <t>EMS Additional 5 users. Works with W900 (A/B) &amp; W906 (A/B)</t>
  </si>
  <si>
    <t>W903</t>
  </si>
  <si>
    <t>EMS Additional 10 users. Works with W900 (A/B) &amp; W906 (A/B)</t>
  </si>
  <si>
    <t>For those without W901, if they want to have unlimited sites and zones</t>
  </si>
  <si>
    <t>W904</t>
  </si>
  <si>
    <t xml:space="preserve">EMS unlimited sites and sensor groups unlock code </t>
  </si>
  <si>
    <t>OPC UA Options: On-Premise only</t>
  </si>
  <si>
    <t>W955</t>
  </si>
  <si>
    <t>EMS OPC UA capability with perpetual license</t>
  </si>
  <si>
    <t>W955-R5</t>
  </si>
  <si>
    <t>EMS OPC UA upgrade to perpetual license</t>
  </si>
  <si>
    <t>Mobile APP: On-Premise &amp; Cloud</t>
  </si>
  <si>
    <t>Initial Mobile APP</t>
  </si>
  <si>
    <t>Mobile APP</t>
  </si>
  <si>
    <t>W950-300V</t>
  </si>
  <si>
    <t>1-yr EMS Mobile App access: Initial year for up to 300 Sensors.</t>
  </si>
  <si>
    <t>W950-600V</t>
  </si>
  <si>
    <t xml:space="preserve">1-yr EMS Mobile App access: Initial year for up to 600 Sensors. </t>
  </si>
  <si>
    <t>W950-900V</t>
  </si>
  <si>
    <t>1-yr EMS Mobile App access: Initial year for up to 900 Sensors.</t>
  </si>
  <si>
    <t>W950-1100V</t>
  </si>
  <si>
    <t>1-yr EMS Mobile APP access: Initial year for up to 1100 Sensors.</t>
  </si>
  <si>
    <t>Renewal of Mobile APP</t>
  </si>
  <si>
    <t>W950-300V-R</t>
  </si>
  <si>
    <t>33619531R</t>
  </si>
  <si>
    <t>1-yr EMS Mobile App access: Annual renewal for up to 300 Sensors.</t>
  </si>
  <si>
    <t>W950-600V-R</t>
  </si>
  <si>
    <t>33619561R</t>
  </si>
  <si>
    <t xml:space="preserve">1-yr EMS Mobile App access: Annual renewal for up to 600 Sensors. </t>
  </si>
  <si>
    <t>W950-900V-R</t>
  </si>
  <si>
    <t>33619592R</t>
  </si>
  <si>
    <t>1-yr EMS Mobile App access: Annual renewal for up to 900 Sensors.</t>
  </si>
  <si>
    <t>W950-1100V-R</t>
  </si>
  <si>
    <t>33619511R</t>
  </si>
  <si>
    <t>1-yr EMS Mobile APP access: Annual renewal for up 1100 Sensors.</t>
  </si>
  <si>
    <t>Software Support</t>
  </si>
  <si>
    <t>Software Service</t>
  </si>
  <si>
    <t>SSC107</t>
  </si>
  <si>
    <t xml:space="preserve">EMS Remote monitoring support by the hour, or part thereof </t>
  </si>
  <si>
    <t>SSC121</t>
  </si>
  <si>
    <t>EMS Remote Modbus/OPC integration assistance day rate</t>
  </si>
  <si>
    <t>Software Upgrades</t>
  </si>
  <si>
    <r>
      <rPr>
        <b/>
        <u/>
        <sz val="11"/>
        <rFont val="Calibri"/>
        <family val="2"/>
      </rPr>
      <t>RadioLog</t>
    </r>
    <r>
      <rPr>
        <b/>
        <sz val="11"/>
        <rFont val="Calibri"/>
        <family val="2"/>
      </rPr>
      <t>: Not available. Will need to purchase EMS and start fresh</t>
    </r>
  </si>
  <si>
    <r>
      <rPr>
        <b/>
        <u/>
        <sz val="11"/>
        <rFont val="Calibri"/>
        <family val="2"/>
      </rPr>
      <t xml:space="preserve">Notion Pro / Synergy / EMS to Latest EMS: 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 xml:space="preserve">Notion Pro / Synergy Notes: 
►System settings and users will be imported. Database from Notion Pro and Synergy will be an available archive within EMS.
</t>
    </r>
    <r>
      <rPr>
        <b/>
        <sz val="11"/>
        <rFont val="Calibri"/>
        <family val="2"/>
      </rPr>
      <t>Notion Pro / Synergy / Upgrade from EMS Standard to EMS Validatable</t>
    </r>
    <r>
      <rPr>
        <sz val="11"/>
        <rFont val="Calibri"/>
        <family val="2"/>
      </rPr>
      <t xml:space="preserve">
►Most previous Licenses will transfer (Users / Mobile APP)
►W901 Required for Notion Pro / Synergy / Standard to Validatable Upgrades</t>
    </r>
  </si>
  <si>
    <t>Remote Upgrade: Notion Pro/Synergy/existing EMS W900 to latest standard EMS W900 (A/B)</t>
  </si>
  <si>
    <t>Remote Software Upgrade</t>
  </si>
  <si>
    <t>SSC180</t>
  </si>
  <si>
    <t>Remote Upgrade: Notion Pro/Synergy/existing W900 to latest standard EMS W900 (A/B)</t>
  </si>
  <si>
    <t xml:space="preserve">Remote Upgrade: Notion Pro/Synergy/standard EMS/existing W906 to latest validatable EMS W906 (A/B) </t>
  </si>
  <si>
    <r>
      <rPr>
        <sz val="11"/>
        <rFont val="Times New Roman"/>
        <family val="1"/>
      </rPr>
      <t xml:space="preserve">►Notion Pro/Synergy/Standard EMS will need to purchase W901. 
</t>
    </r>
    <r>
      <rPr>
        <sz val="11"/>
        <rFont val="Calibri"/>
        <family val="2"/>
      </rPr>
      <t>►Existing W906 customers, if W901 was already purchased it can be applied to new version</t>
    </r>
  </si>
  <si>
    <t>SSC180V</t>
  </si>
  <si>
    <t>33619180V</t>
  </si>
  <si>
    <t>Download Link to update EMS to EMS:</t>
  </si>
  <si>
    <t>Software Upgrade</t>
  </si>
  <si>
    <t>W900-U</t>
  </si>
  <si>
    <t>33619005U</t>
  </si>
  <si>
    <t>Upgrade download link: For clients to upgrade existing W900/W906 to the latest version of W900/W906</t>
  </si>
  <si>
    <t>Software Migration with Upgrades</t>
  </si>
  <si>
    <r>
      <rPr>
        <b/>
        <u/>
        <sz val="11"/>
        <rFont val="Aptos Narrow"/>
        <family val="2"/>
        <scheme val="minor"/>
      </rPr>
      <t>Radiolog:</t>
    </r>
    <r>
      <rPr>
        <b/>
        <sz val="11"/>
        <rFont val="Aptos Narrow"/>
        <family val="2"/>
        <scheme val="minor"/>
      </rPr>
      <t xml:space="preserve"> Not available. Will need to purchase EMS and start fresh</t>
    </r>
  </si>
  <si>
    <r>
      <rPr>
        <b/>
        <u/>
        <sz val="11"/>
        <rFont val="Calibri"/>
        <family val="2"/>
      </rPr>
      <t xml:space="preserve">Notion Pro / Synergy / EMS to Latest EMS: 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 xml:space="preserve">Notion Pro / Synergy Notes: 
►System settings and users will be imported. 
►Database from Notion Pro and Synergy will be an available archive within EMS.
</t>
    </r>
    <r>
      <rPr>
        <b/>
        <sz val="11"/>
        <rFont val="Calibri"/>
        <family val="2"/>
      </rPr>
      <t>Notion Pro / Synergy / Upgrade from EMS Standard to EMS Validatable</t>
    </r>
    <r>
      <rPr>
        <sz val="11"/>
        <rFont val="Calibri"/>
        <family val="2"/>
      </rPr>
      <t xml:space="preserve">
►Most previous Licenses will transfer (Users / Mobile APP)
►W901 Required for Notion Pro / Synergy / Standard to Validatable Upgrades</t>
    </r>
  </si>
  <si>
    <t>Remote Migration &amp; Upgrade: Notion Pro/Synergy/existing W900 to latest standard EMS W900 (A/B)</t>
  </si>
  <si>
    <t>Remote Software Migration &amp; Upgrade</t>
  </si>
  <si>
    <t>SSC132</t>
  </si>
  <si>
    <t xml:space="preserve">Remote Migration &amp; Upgrade: Notion Pro/Synergy/existing W906 to latest validatable EMS W906 (A/B) </t>
  </si>
  <si>
    <t>SSC132V</t>
  </si>
  <si>
    <t>33777132V</t>
  </si>
  <si>
    <t>Remote Migration &amp; Upgrade: Notion Pro/Synergy/existing W906 to latest validatable EMS W906 (A/B)</t>
  </si>
  <si>
    <t>Hosted Servers</t>
  </si>
  <si>
    <t xml:space="preserve">Does not include W901. Customer needs to purchase this if they want Part 11 features. </t>
  </si>
  <si>
    <t>Initial Hosted Server</t>
  </si>
  <si>
    <t>Hosted Server</t>
  </si>
  <si>
    <t>W952</t>
  </si>
  <si>
    <t>1-yr EMS Cloud: EMS &amp; hosted server for up to 50 sensors. Initial Year</t>
  </si>
  <si>
    <t>New part number, Description, Price</t>
  </si>
  <si>
    <t>W937</t>
  </si>
  <si>
    <t>1-yr EMS Cloud: EMS &amp; hosted server for up to 200 sensors. Initial Year</t>
  </si>
  <si>
    <t>New Description, Price</t>
  </si>
  <si>
    <t>W941</t>
  </si>
  <si>
    <t>1-yr EMS Cloud: EMS &amp; hosted server for up to 400 sensors. Initial Year</t>
  </si>
  <si>
    <t>W945</t>
  </si>
  <si>
    <t>1-yr EMS Cloud: EMS &amp; hosted server for up to 600 sensors. Initial Year</t>
  </si>
  <si>
    <t>W949</t>
  </si>
  <si>
    <t>1-yr EMS Cloud: EMS &amp; hosted server for up to 1000 sensors. Initial Year</t>
  </si>
  <si>
    <t>Hosted Server Renewal</t>
  </si>
  <si>
    <t>W952-R</t>
  </si>
  <si>
    <t>33619521R</t>
  </si>
  <si>
    <t>1-yr EMS Cloud: EMS &amp; hosted server for up to 50 sensors. Renewal</t>
  </si>
  <si>
    <t>W937-R</t>
  </si>
  <si>
    <t>33619370R</t>
  </si>
  <si>
    <t>1-yr EMS Cloud: EMS &amp; hosted server for up to 200 sensors. Renweal</t>
  </si>
  <si>
    <t>W941-R</t>
  </si>
  <si>
    <t>33619410R</t>
  </si>
  <si>
    <t>1-yr EMS Cloud: EMS &amp; hosted server for up to 400 sensors. Renewal</t>
  </si>
  <si>
    <t>W945-R</t>
  </si>
  <si>
    <t>33619451R</t>
  </si>
  <si>
    <t>1-yr EMS Cloud: EMS &amp; hosted server for up to 600 sensors. Renewal</t>
  </si>
  <si>
    <t>W949-R</t>
  </si>
  <si>
    <t>33619491R</t>
  </si>
  <si>
    <t>1-yr EMS Cloud: EMS &amp; hosted server for up to 1000 sensors. Renewal</t>
  </si>
  <si>
    <t>Hosted Server: Options</t>
  </si>
  <si>
    <t>W961</t>
  </si>
  <si>
    <t xml:space="preserve">1-yr EMS Hosted server backups: Backed up to a customer specified 3rd party site. </t>
  </si>
  <si>
    <t>Hosted Server: Rental</t>
  </si>
  <si>
    <t>Cloud EMS service for up to 200 sensors. Monthly Rate
Includes:
►Setting up server, installation of EMS and completion of software IQ. 
►Part 11 Unlock Code
►Electronic copies of software OQ
►Electronic copies of hardware IQ/OQ (as applicable)
►Use of Hanwell's Mobile APP (Google Play Store / Apple APP Store)
►Up to 40 unique Usernames/passwords can be configured
►Closedown of server at completion of rental. 
►At closedown of rental server, a backup of SQL and Archive from EMS will be provided to the Client</t>
  </si>
  <si>
    <t>W937M</t>
  </si>
  <si>
    <t>33619370M</t>
  </si>
  <si>
    <t>1-mo Rental: EMS &amp; hosted server for systems up to 200 sensors Monthly Rental</t>
  </si>
  <si>
    <t>old Description</t>
  </si>
  <si>
    <t>Parts List: IceSpy Hardware Purchase</t>
  </si>
  <si>
    <t>Items continued to be produced by Ellab DK</t>
  </si>
  <si>
    <t>IceSpy SSM</t>
  </si>
  <si>
    <t>IN-RTK01F0-KIT</t>
  </si>
  <si>
    <t>33408531K</t>
  </si>
  <si>
    <t>IN-RTK01F0-KIT: IceSpy range testing kit. SSM Transmitter, SSM meter, &amp; Case, F1*</t>
  </si>
  <si>
    <t>leave as current as IN # is included</t>
  </si>
  <si>
    <t>IN-RTK01F2</t>
  </si>
  <si>
    <t>IN-RTK01F2: IceSpy FCC range testing Kit. SSM Transmitter, SSM meter, F2*</t>
  </si>
  <si>
    <t>IceSpy Calibration Kit</t>
  </si>
  <si>
    <t xml:space="preserve">IceSpy Calibration Kit is no longer available. For those that already have the kit, the Calibration Transmitter is available. </t>
  </si>
  <si>
    <t>Calibration Transmitter</t>
  </si>
  <si>
    <t>IceSpy Transmitter</t>
  </si>
  <si>
    <t>IN-PT001F1-CAL</t>
  </si>
  <si>
    <t>IN-PT001F1-CAL: IceSpy Calibration transmitter. Single PT100. (Sensor sold separately)</t>
  </si>
  <si>
    <t>IceSpy Probe</t>
  </si>
  <si>
    <t>IN-PT143-CAL</t>
  </si>
  <si>
    <t>IN-PT143-CAL: IceSpy PT100 probe for calibration transmitter. 100mm x 4mm tip. 3 meters of cable</t>
  </si>
  <si>
    <t>Calibration - IceSpy</t>
  </si>
  <si>
    <t>CC650</t>
  </si>
  <si>
    <t>IceSpy ISO17025 Calibration. Single PT100 IceSPy Reference Probe. 13 point Cal from -90 to 140°C</t>
  </si>
  <si>
    <t>IceSpy Receiver</t>
  </si>
  <si>
    <t>IN-NR001F1</t>
  </si>
  <si>
    <t xml:space="preserve">IN-NR001F1: IceSpy Network Receiver F1 </t>
  </si>
  <si>
    <t>IN-NR001F2</t>
  </si>
  <si>
    <t>IN-NR001F2: IceSpy FCC Network Receiver F2 915MHz</t>
  </si>
  <si>
    <t>IceSpy Repeater</t>
  </si>
  <si>
    <t>IN-RP002F1</t>
  </si>
  <si>
    <t>IN-RP002F1: IceSpy Echo repeater. F1</t>
  </si>
  <si>
    <t>IceSpy / HWPro ARB</t>
  </si>
  <si>
    <t>IceSpy ARB</t>
  </si>
  <si>
    <t>IN-NA002</t>
  </si>
  <si>
    <t>IN-NA002: IceSpy network alarm module</t>
  </si>
  <si>
    <t>IceSpy / HWPro SMS</t>
  </si>
  <si>
    <t>IN-TA002</t>
  </si>
  <si>
    <t>IN-TA002: Network Text Alert (SMS module) (Australia only)</t>
  </si>
  <si>
    <t>IN-TA003</t>
  </si>
  <si>
    <t>IN-TA003: Network Text Alert (SMS module) 4G Version - EU Version</t>
  </si>
  <si>
    <t>IN-TA004</t>
  </si>
  <si>
    <t>IN-TA004: Network Text Alert (SMS module) 4G North America Version</t>
  </si>
  <si>
    <t>IceSpy Transmitters</t>
  </si>
  <si>
    <t>Thermistor Transmitters</t>
  </si>
  <si>
    <t>Internal Thermistor</t>
  </si>
  <si>
    <t>IN-TH001F1</t>
  </si>
  <si>
    <t xml:space="preserve">IN-TH001F1: IceSpy transmitter with included internal temperature sensor </t>
  </si>
  <si>
    <t>IN-TH001F2</t>
  </si>
  <si>
    <t xml:space="preserve">IN-TH001F2: IceSpy transmitter with included internal temperature sensor </t>
  </si>
  <si>
    <t>Internal Thermistor + Door</t>
  </si>
  <si>
    <t>IN-THD01F1</t>
  </si>
  <si>
    <t>IN-THD01F1: IceSpy transmitter w/ int temp sensor (incl) + door alarm sensor. Sensor sold separately</t>
  </si>
  <si>
    <t>Internal Thermistor + External Thermistor</t>
  </si>
  <si>
    <t>IN-TH003F1</t>
  </si>
  <si>
    <t>IN-TH003F1: IceSpy transmitter. Internal temp sensor (incl), external thermistor sold separately</t>
  </si>
  <si>
    <t>External Thermistor</t>
  </si>
  <si>
    <t>IN-TH002F1</t>
  </si>
  <si>
    <t>IN-TH002F1: IceSpy transmitter for single external thermistor sensor. (Sensor sold separately)</t>
  </si>
  <si>
    <t>Dual External Thermistor</t>
  </si>
  <si>
    <t>IN-TH004F1</t>
  </si>
  <si>
    <t>IN-TH004F1: IceSpy transmitter for two external thermistor sensors. (Sensors sold separately)</t>
  </si>
  <si>
    <t>Single Ext Thermistor &amp; Door</t>
  </si>
  <si>
    <t>IN-THD02F1</t>
  </si>
  <si>
    <t>IN-THD02F1: IceSpy transmitter for single ext thermistor + door sensor (Sensors sold separately)</t>
  </si>
  <si>
    <t>PT100 Transmitters</t>
  </si>
  <si>
    <t>External PT100</t>
  </si>
  <si>
    <t>IN-PT001F1</t>
  </si>
  <si>
    <t>IN-PT001F1: IceSpy transmitter for single PT100 sensor. (Sensor sold separately)</t>
  </si>
  <si>
    <t>Dual External PT100</t>
  </si>
  <si>
    <t>IN-PT002F1</t>
  </si>
  <si>
    <t>IN-PT002F1: IceSpy transmitter for two external PT100 sensors. (Sensors sold separately)</t>
  </si>
  <si>
    <t>External PT100 + Door</t>
  </si>
  <si>
    <t>IN-PTD01F1</t>
  </si>
  <si>
    <t>IN-PTD01F1: IceSpy transmitter for single PT100 + door alarm  sensor (Sensors sold separately)</t>
  </si>
  <si>
    <t>Thermocouple Transmitters</t>
  </si>
  <si>
    <t>External Thermocouple</t>
  </si>
  <si>
    <t>IN-TT001F1</t>
  </si>
  <si>
    <t>IN-TT001F1: IceSpy transmitter for single Type-T thermocouple sensor. (Sensor sold separately)</t>
  </si>
  <si>
    <t>IN-TT001F2</t>
  </si>
  <si>
    <t>IN-TT001F2: IceSpy transmitter for single Type-T thermocouple sensor. (Sensor sold separately)</t>
  </si>
  <si>
    <t>Dual External Thermocouple</t>
  </si>
  <si>
    <t>IN-TT002F1</t>
  </si>
  <si>
    <t>IN-TT002F1: IceSpy transmitter for dual Type-T thermocouple sensors. (Sensors sold separately)</t>
  </si>
  <si>
    <t>IN-TT002F2</t>
  </si>
  <si>
    <t>IN-TT002F2: IceSpy transmitter for dual Type-T thermocouple sensors. (Sensors sold separatley)</t>
  </si>
  <si>
    <t>External Thermocouple + Door</t>
  </si>
  <si>
    <t>IN-TTD01F1</t>
  </si>
  <si>
    <t>IN-TTD01F1: IceSpy transmitter for single Type-T thermocouple + door sensor. Sensors sold separately</t>
  </si>
  <si>
    <t>IN-TTD01F2</t>
  </si>
  <si>
    <t>IN-TTD01F2: IceSpy transmitter for single Type-T thermocouple + door sensor. Sensors sold separately</t>
  </si>
  <si>
    <t>Relative Humidity (RH) Transmitters</t>
  </si>
  <si>
    <t>IN-RH001F1</t>
  </si>
  <si>
    <t>IN-RH001F1: IceSpy transmitter for single RH/T sensor (Sensor and extension cable sold separately)</t>
  </si>
  <si>
    <t>IN-RH001F2</t>
  </si>
  <si>
    <t>IN-RH001F2: IceSpy transmitter for single RH/T sensor (Sensor and extension cable sold separately)</t>
  </si>
  <si>
    <t>Differential Pressure</t>
  </si>
  <si>
    <t>IN-DP-62-F1</t>
  </si>
  <si>
    <t>IN-DP-62-F1: ICESPY DP TRANSMITTER +/- 62PA</t>
  </si>
  <si>
    <t>IN-DP-62-F2</t>
  </si>
  <si>
    <t>IN-DP-62-F2: ICESPY DP TRANSMITTER +/- 62PA</t>
  </si>
  <si>
    <t xml:space="preserve">IN-DP-125-F1 </t>
  </si>
  <si>
    <t>IN-DP-125-F1: ICESPY DP TRANSMITTER +/- 125PA</t>
  </si>
  <si>
    <t>IN-DP-125-F2</t>
  </si>
  <si>
    <t>IN-DP-125-F2: ICESPY DP TRANSMITTER +/- 125PA</t>
  </si>
  <si>
    <t>Analog Transmitters: Current or Voltage</t>
  </si>
  <si>
    <t>Dual 4-20mA</t>
  </si>
  <si>
    <t>IN-MA001F1</t>
  </si>
  <si>
    <t>IN-MA001F1: IceSpy transmitter for two 4-20mA sensors (Sensors sold separately)</t>
  </si>
  <si>
    <t>IN-MA001F2</t>
  </si>
  <si>
    <t>IN-MA001F2: IceSpy transmitter for two 4-20mA sensors (Sensors sold separately)</t>
  </si>
  <si>
    <t>Dual 0-5V</t>
  </si>
  <si>
    <t>IN-VT002F1</t>
  </si>
  <si>
    <t>IN-VT002F1: IceSpy transmitter for dual 0-5V voltage sensors (Sensors sold separately)</t>
  </si>
  <si>
    <t>IN-VT002F2</t>
  </si>
  <si>
    <t>IN-VT002F2: IceSpy transmitter for dual 0-5V voltage sensors. (Sensors sold separately)</t>
  </si>
  <si>
    <t>Dual 0-10V</t>
  </si>
  <si>
    <t>IN-VT003F1</t>
  </si>
  <si>
    <t>IN-VT003F1: IceSpy transmitter for dual 0-10V voltage sensors. (Sensors sold separately)</t>
  </si>
  <si>
    <t>IceSpy Transport</t>
  </si>
  <si>
    <t>IceSpy Transport Receiver</t>
  </si>
  <si>
    <t>IN-TB001F4</t>
  </si>
  <si>
    <t>IN-TB001F4: IceSpy Transport base. Frequency A</t>
  </si>
  <si>
    <t>IceSpy Transport Transmitter</t>
  </si>
  <si>
    <t>IN-TH006FV</t>
  </si>
  <si>
    <t>IN-TH006FV: IceSpy Transport Transmitter. Internal temperature sensor. 4 day memory</t>
  </si>
  <si>
    <t>IN-TH010FV</t>
  </si>
  <si>
    <t>IN-TH010FV: IceSpy Transport Transmitter. External thermistor. 4 day memory (Sensor sold Separately)</t>
  </si>
  <si>
    <t>IceSpy Accessories</t>
  </si>
  <si>
    <t>IceSpy / HWPro / TVP Accessory</t>
  </si>
  <si>
    <t>G204</t>
  </si>
  <si>
    <t>G204: IceSpy / TVP NIMH 7 AAA cell replacement battery pack</t>
  </si>
  <si>
    <t>IN-RC</t>
  </si>
  <si>
    <t>Access Point / Receiver alarm relay cable. Digital Output to 3rd party Digital Input</t>
  </si>
  <si>
    <t>IceSpy Accessory</t>
  </si>
  <si>
    <t>IN-WBE</t>
  </si>
  <si>
    <t>IN-WBE: IceSpy Base/ Repeater wall bracket extender kit</t>
  </si>
  <si>
    <t>N494</t>
  </si>
  <si>
    <t>N494: IceSpy Transmitter Replacement Bracket</t>
  </si>
  <si>
    <t>IceSpy / HWPro  Accessory</t>
  </si>
  <si>
    <t>P106</t>
  </si>
  <si>
    <t>TVP/IceSpy Differential Pressure Wall Plate</t>
  </si>
  <si>
    <t>IceSpy Alarm Beacons</t>
  </si>
  <si>
    <t>IN-ABR12/24</t>
  </si>
  <si>
    <t>TVP / IceSpy Alarm beacon kit. Red. External power supply included.</t>
  </si>
  <si>
    <t>IN-ABSR9/30</t>
  </si>
  <si>
    <t>TVP / IceSpy Alarm beacon kit w/sounder. Red. External power supply included.</t>
  </si>
  <si>
    <t>IceSpy Sensors</t>
  </si>
  <si>
    <t>Thermistor</t>
  </si>
  <si>
    <t>IN-TH</t>
  </si>
  <si>
    <t xml:space="preserve">IN-TH: IceSpy Thermistor probe. Air Temperature probe. </t>
  </si>
  <si>
    <t>IN-TH1000</t>
  </si>
  <si>
    <t>IN-TH1000: IceSpy Thermistor probe. 100mm x 4mm tip. 10.0 meters of cable. Waterproof</t>
  </si>
  <si>
    <t>IN-TH150</t>
  </si>
  <si>
    <t xml:space="preserve">IN-TH150: IceSpy Thermistor probe. 100mm x 4mm tip. 1.5 meters of cable. </t>
  </si>
  <si>
    <t>IN-TH150-P</t>
  </si>
  <si>
    <t xml:space="preserve">IN-TH150-P: IceSpy Thermistor probe. 150mm with pointed tip. 1.5 meters of cable. </t>
  </si>
  <si>
    <t>IN-TH300</t>
  </si>
  <si>
    <t>IN-TH300: IceSpy Thermistor probe. 100mm x 4mm tip.  3 meters of cable.</t>
  </si>
  <si>
    <t>IN-TH300-3</t>
  </si>
  <si>
    <t xml:space="preserve">IN-TH300-3: IceSpy thermistor probe. 50mm x 3mm tip. 3 meters of cable. </t>
  </si>
  <si>
    <t>IN-TH500</t>
  </si>
  <si>
    <t>IN-TH500: IceSpy Thermistor probe. 100mm x 4mm tip.  5 meters of cable.</t>
  </si>
  <si>
    <t>IN-TH500-3</t>
  </si>
  <si>
    <t xml:space="preserve">IN-TH500-3: IceSpy thermistor probe. 50mm x 3mm tip.  5 meters of cable. </t>
  </si>
  <si>
    <t>IN-TH150-P-WP</t>
  </si>
  <si>
    <t>33468150W</t>
  </si>
  <si>
    <t>IN-TH150-P-WP: IceSpy Thermistor probe. 150mm with pointed tip. 1.5 meters of cable. Waterproof.</t>
  </si>
  <si>
    <t>IN-TH150-WP</t>
  </si>
  <si>
    <t>33469701W</t>
  </si>
  <si>
    <t xml:space="preserve">IN-TH150-WP: IceSpy Thermistor probe. 100mm x 4mm tip. 1.5 meters of cable. </t>
  </si>
  <si>
    <t>IN-TH300-WP</t>
  </si>
  <si>
    <t>33469703W</t>
  </si>
  <si>
    <t>IN-TH300-WP: IceSpy Thermistor probe. 100mm x 4mm tip.  3.0 meters of cable. Waterproof</t>
  </si>
  <si>
    <t>IN-TH500-WP</t>
  </si>
  <si>
    <t>33469705W</t>
  </si>
  <si>
    <t>IN-TH500-WP: IceSpy Thermistor probe. 100mm x 4mm tip.  5 meters of cable. Waterproof.</t>
  </si>
  <si>
    <t>PT100</t>
  </si>
  <si>
    <t>IN-PT143</t>
  </si>
  <si>
    <t>IN-PT143: IceSpy PT100 probe. 70mm x 4mm tip. 3 meters of cable</t>
  </si>
  <si>
    <t>IN-PT1430</t>
  </si>
  <si>
    <t>IN-PT1430: Icespy PT100 probe. 70mm tip. 30 meters of cable. Waterproof.</t>
  </si>
  <si>
    <t>IN-PT145</t>
  </si>
  <si>
    <t>IN-PT145: IceSpy PT100 probe.  100mm x 4mm tip. 5 meters of cable. Waterproof.</t>
  </si>
  <si>
    <t>IN-PT1415</t>
  </si>
  <si>
    <t xml:space="preserve">IN-PT1415: IceSpy 70MM PT100 Temperature Probe. 15 meters of cable. </t>
  </si>
  <si>
    <t>IN-PT143-WP</t>
  </si>
  <si>
    <t>33467803W</t>
  </si>
  <si>
    <t>IN-PT143-WP: IceSpy PT100 probe. 100mm x 4mm tip. 3 meters of cable. Waterproof</t>
  </si>
  <si>
    <t>Thermocouple</t>
  </si>
  <si>
    <t>FEP coated (Teflon)</t>
  </si>
  <si>
    <t>IceSpy / HWPro Probe</t>
  </si>
  <si>
    <t>J043-3-09</t>
  </si>
  <si>
    <t xml:space="preserve">J043-3-09: HWPro / IceSpy TC with mini-TC connector. Ultra Premium 22awg FEP Type T TC. 3m length. </t>
  </si>
  <si>
    <t>J043-5-09</t>
  </si>
  <si>
    <t>J043-5-09: HWPro / IceSpy TC with mini-TC connector. Ultra Premium 22awg FEP Type T TC. 5m length.</t>
  </si>
  <si>
    <t>Mineral Insulated (semi-flex material)</t>
  </si>
  <si>
    <t>J044-3-09</t>
  </si>
  <si>
    <t xml:space="preserve">J044-3-09: HWPro / IceSpy TC with mini-TC connector. Mineral insulated Type T TC. 3mm x 3m length. </t>
  </si>
  <si>
    <t>J044-5-09</t>
  </si>
  <si>
    <t xml:space="preserve">J044-5-09: HWPro / IceSpy TC with mini-TC connector. Mineral insulated Type T TC. 3mm x 5m length. </t>
  </si>
  <si>
    <t>Relative Humidity</t>
  </si>
  <si>
    <t>IN-HUM-V2</t>
  </si>
  <si>
    <t>IN-HUM-V2: IceSpy Temperature &amp; Humidity sensor V2</t>
  </si>
  <si>
    <t>IN-EXT150</t>
  </si>
  <si>
    <t>IN-EXT150: 150cm extension cable for IceSpy IN-HUM-V2 RH &amp; T sensor</t>
  </si>
  <si>
    <t>CO2</t>
  </si>
  <si>
    <t>IN-CO2-10</t>
  </si>
  <si>
    <t>IN-CO2-10: IceSpy CO2 10% Assembly with 1.5m cable. W/ Vaisala factory cal certificate</t>
  </si>
  <si>
    <t>IN-CO2-10-3</t>
  </si>
  <si>
    <t>33462210A</t>
  </si>
  <si>
    <t>IN-CO2-10-3: IceSpy CO2 10% Assembly with 3 meters of cable. W/ Vaisala factory cal certificate</t>
  </si>
  <si>
    <t>Door</t>
  </si>
  <si>
    <t>IN-DC001</t>
  </si>
  <si>
    <t>IN-DC001: IceSpy light-weight door sensor with 3 meters cable</t>
  </si>
  <si>
    <t>IN-DC002</t>
  </si>
  <si>
    <t>IN-DC002: IceSpy medium duty door sensor with 3 meters of cable</t>
  </si>
  <si>
    <t>Analog: Current or Voltage</t>
  </si>
  <si>
    <t>IN-LSC0.5</t>
  </si>
  <si>
    <t>IN-LSC0.5: IceSpy 0.5 meter analogue connection cable</t>
  </si>
  <si>
    <t>IN-LSC3.0</t>
  </si>
  <si>
    <t>IN-LSC3.0: IceSpy 3 meter analogue connection cable</t>
  </si>
  <si>
    <r>
      <t xml:space="preserve">Airflow
</t>
    </r>
    <r>
      <rPr>
        <i/>
        <sz val="11"/>
        <rFont val="Calibri"/>
        <family val="2"/>
      </rPr>
      <t>Requires IceSpy Transmitter with 0-5V capabilities</t>
    </r>
    <r>
      <rPr>
        <b/>
        <sz val="11"/>
        <rFont val="Calibri"/>
        <family val="2"/>
      </rPr>
      <t xml:space="preserve">
</t>
    </r>
    <r>
      <rPr>
        <i/>
        <sz val="11"/>
        <rFont val="Calibri"/>
        <family val="2"/>
      </rPr>
      <t>Requires IceSpy IN-LSC0.5 or IN-LSC3.0 connection cables</t>
    </r>
  </si>
  <si>
    <t>IN-AF05MS</t>
  </si>
  <si>
    <t>IN-AF05MS: Airflow sensor. 0-5m/s, w/external AC/DC power supply</t>
  </si>
  <si>
    <t>IN-AF10MS</t>
  </si>
  <si>
    <t>IN-AF10MS: IceSpy airflow sensor. 0-10m/s, w/external AC/DC power supply</t>
  </si>
  <si>
    <t>IN-AF20MS</t>
  </si>
  <si>
    <t>IN-AF20MS: IceSpy airflow sensor. 0-20m/s, w/external AC/DC power supply</t>
  </si>
  <si>
    <r>
      <t xml:space="preserve">Other
</t>
    </r>
    <r>
      <rPr>
        <i/>
        <sz val="11"/>
        <rFont val="Calibri"/>
        <family val="2"/>
      </rPr>
      <t>Requires IceSpy Transmitter with 0-5V capabilities</t>
    </r>
    <r>
      <rPr>
        <sz val="11"/>
        <rFont val="Calibri"/>
        <family val="2"/>
      </rPr>
      <t xml:space="preserve">
</t>
    </r>
    <r>
      <rPr>
        <i/>
        <sz val="11"/>
        <rFont val="Calibri"/>
        <family val="2"/>
      </rPr>
      <t>Requires IceSpy IN-LSC0.5 or IN-LSC3.0 connection cables</t>
    </r>
  </si>
  <si>
    <t>J091</t>
  </si>
  <si>
    <t>J091: Power Sensor. CT Split Core 3 Range 0-30, 0-60 &amp; 0-120A Sensor</t>
  </si>
  <si>
    <t>Frequencies*:</t>
  </si>
  <si>
    <t>* F1 is 433-434MHz- Rest of the World (ROW)</t>
  </si>
  <si>
    <t>* F2 is 902-928MHz for USA, Canada</t>
  </si>
  <si>
    <t>Parts List: HWPro Hardware Purchase</t>
  </si>
  <si>
    <t>HWPro SSM</t>
  </si>
  <si>
    <t>HWPro Receiver</t>
  </si>
  <si>
    <t>HWPro Repeater</t>
  </si>
  <si>
    <t>HWPro Transmitters</t>
  </si>
  <si>
    <t>HWPro Accessories</t>
  </si>
  <si>
    <t>NIMH 7 AAA cell replacement battery pack. TVP Access Point, IceSpy Receiver, SMS Uni</t>
  </si>
  <si>
    <t>HWPro Sensors</t>
  </si>
  <si>
    <t>HWPro Probe</t>
  </si>
  <si>
    <t>Y300</t>
  </si>
  <si>
    <t>Y300: Thermistor Probe 25 MM Mounted IN 2 PIN LEMO</t>
  </si>
  <si>
    <t>Y300-80</t>
  </si>
  <si>
    <t>Y300-80: Thermistor Probe 80 MM Mounted IN 2 PIN LEMO</t>
  </si>
  <si>
    <t>J095-10-05</t>
  </si>
  <si>
    <t>J095-10-05: HWPro Thermistor probe. 100mm X 4mm tip. 10 meters of cable.  2 PIN LEMO connector.</t>
  </si>
  <si>
    <t>J095-15-05</t>
  </si>
  <si>
    <t xml:space="preserve">J095-15-05: HWPro Thermistor probe. 100mm X 4mm tip. 15 meters of cable. 2 PIN LEMO connector. </t>
  </si>
  <si>
    <t>J095-3-05</t>
  </si>
  <si>
    <t xml:space="preserve">J095-3-05: HWPro Thermistor probe 100mm X 4mm tip. 3 meters of cable.  2 PIN LEMO connector. </t>
  </si>
  <si>
    <t>J095-5-05</t>
  </si>
  <si>
    <t xml:space="preserve">J095-5-05: HWPro Thermistor probe. 100mm X 4mm. 5 meters of cable. 2 PIN LEMO connector. </t>
  </si>
  <si>
    <t>J254-3-05</t>
  </si>
  <si>
    <t>J254-3-05: HWPro Thermistor probe. 50mm X 3mm tip. 3 meters of cable. 2 PIN LEMO connector.</t>
  </si>
  <si>
    <t>J254-5-05</t>
  </si>
  <si>
    <t xml:space="preserve">J254-5-05: HWPro Thermistor probe. 50mm X 5mm tip. 3 meters of cable. 2 PIN LEMO connector. </t>
  </si>
  <si>
    <t>J094-10-01</t>
  </si>
  <si>
    <t xml:space="preserve">J094-10-01: HWPro PT100 probe. TF Class A PT100 sensor. 70mm X 4mm tip. 10m cable. 5 pin LEMO. </t>
  </si>
  <si>
    <t>J094-15-01</t>
  </si>
  <si>
    <t xml:space="preserve">J094-15-01: HWPro PT100 probe. TF Class A PT100 sensor. 70mm X 4mm tip. 15m cable. 5 pin LEMO. </t>
  </si>
  <si>
    <t>J237-3-01</t>
  </si>
  <si>
    <t xml:space="preserve">J237-3-01: HWPro PT100 probe. WW Probe. 70mm X 4mm tip. 3 meters of cable. 5 PIN Lemo connector. </t>
  </si>
  <si>
    <t>J237-5-01</t>
  </si>
  <si>
    <t xml:space="preserve">J237-5-01: HWPro PT100 probe. WW Probe. 70mm X 4mm tip. 5 meters of cable. 5 PIN LEMO connector. </t>
  </si>
  <si>
    <t>J237-5-01-WP</t>
  </si>
  <si>
    <t>33262705W</t>
  </si>
  <si>
    <t>J237-5-01-WP: HWPro PT100 probe. WW Probe. 70mm X 4mm. 5 meters of cable. 5 pin LEMO. Waterproof</t>
  </si>
  <si>
    <t>PT1000</t>
  </si>
  <si>
    <t>J182-3-03</t>
  </si>
  <si>
    <t xml:space="preserve">J182-3-03: HWPro PT1000 probe. TF Class A 70mm X 4mm tip. 3 meters of cable. Bare ends connector. </t>
  </si>
  <si>
    <t>J223</t>
  </si>
  <si>
    <t xml:space="preserve">J223: HWPro Humdity probe. EE07 RH/T Probe Suitable For Outdoor Use. </t>
  </si>
  <si>
    <t>J140</t>
  </si>
  <si>
    <t>J140: HWPro Humidity probe. EE07 RH/T Probe</t>
  </si>
  <si>
    <t>Y421-1</t>
  </si>
  <si>
    <t xml:space="preserve">Y421-1: HWPro extension cable for EE07 probes. 1 meter cable length. </t>
  </si>
  <si>
    <t>Y421-3</t>
  </si>
  <si>
    <t xml:space="preserve">Y421-3: HWPro extension cable for EE07 Probe. 3 meters of cable. </t>
  </si>
  <si>
    <t>Y421-5</t>
  </si>
  <si>
    <t xml:space="preserve">Y421-5: HWPro extension cable for EE07 probe. 5 meters of cable. </t>
  </si>
  <si>
    <t>J247-10-02</t>
  </si>
  <si>
    <t>J247-10-02: HWPro CO2 probe. 0-10% 1.5M Cable for use with RL4512 - Includes Calibration Certificate</t>
  </si>
  <si>
    <t>HWPro Accessory</t>
  </si>
  <si>
    <t>J247-CAB-3</t>
  </si>
  <si>
    <t xml:space="preserve">3-meter cable for Vaisala CO2 sensor. To be used with Hanwell Pro transmitters.  </t>
  </si>
  <si>
    <t>J247-CAB-5</t>
  </si>
  <si>
    <t xml:space="preserve">5-meter cable for Vaisala CO2 sensor. To be used with Hanwell Pro transmitters.  </t>
  </si>
  <si>
    <t>DC001</t>
  </si>
  <si>
    <t>DC001: HWPro light-weight door sensor with 3 meters of cable</t>
  </si>
  <si>
    <t>DC002</t>
  </si>
  <si>
    <t>DC002: HWPro medium duty door sensor with 3 meters of cable.</t>
  </si>
  <si>
    <t>Airflow</t>
  </si>
  <si>
    <t>Other</t>
  </si>
  <si>
    <t>Parts List: In-House Calibrations</t>
  </si>
  <si>
    <t>IceSpy Calibrations: Performed in Denmark (If accredited, accredited to DANAK)</t>
  </si>
  <si>
    <t>HWPro Calibrations: Performed in Italy (If accredited, accredited to ACCREDIA)</t>
  </si>
  <si>
    <t xml:space="preserve">*Some calibration points may vary depending on where the calibration is taking place. </t>
  </si>
  <si>
    <t>IceSpy Calibrations</t>
  </si>
  <si>
    <t>Applies To: IN-TH001/IN-THD01</t>
  </si>
  <si>
    <t>CC713</t>
  </si>
  <si>
    <t>IceSpy Calibration. Internal Thermistor. Std Points: -25, 0, 45C</t>
  </si>
  <si>
    <t>New Part Number</t>
  </si>
  <si>
    <t>CC813</t>
  </si>
  <si>
    <t>IceSpy ISO17025 Calibration. Internal Thermistor. Std Points: -25, 0, 45C</t>
  </si>
  <si>
    <t>Applies To: IN-TH002</t>
  </si>
  <si>
    <t>CC715</t>
  </si>
  <si>
    <t>IceSpy Calibration. Single Thermistor. Std Points: -35, -10, 5, 45, 90C</t>
  </si>
  <si>
    <t>CC815</t>
  </si>
  <si>
    <t>IceSpy ISO17025 Calibration. Single Thermistor. Std Points: -35, -10, 5, 45, 90C</t>
  </si>
  <si>
    <t>Applies To: IN-TH003</t>
  </si>
  <si>
    <t>CC717</t>
  </si>
  <si>
    <t>IceSpy Cal. Int Temp Std Points: -25, 0, 45C. Ext Temp Std Points:  -35, -10, 0, 45, 90C</t>
  </si>
  <si>
    <t>CC817</t>
  </si>
  <si>
    <t>IceSpy ISO17025 Cal. Int Temp Std Pts: -25, 0, 45C. Ext Temp Std Pts: -35, -10, 0, 45, 90C</t>
  </si>
  <si>
    <t>Applies To: IN-TH004</t>
  </si>
  <si>
    <t>CC727</t>
  </si>
  <si>
    <t>IceSpy Calibration. Dual Thermistor. Std Points: -35, -10, 5, 45, 90C</t>
  </si>
  <si>
    <t>CC827</t>
  </si>
  <si>
    <t>IceSpy ISO17025 Calibration. Dual Thermistor. Std Points: -35, -10, 5, 45, 90C</t>
  </si>
  <si>
    <t>Applies To: IN-PT001 / IN-PTD01</t>
  </si>
  <si>
    <t>Calibration - IceSpy / HWPro</t>
  </si>
  <si>
    <t>CC711</t>
  </si>
  <si>
    <t>IceSpy / HWPro Calibration. Single PT100. Std Points: -85, -35, 5, 45, 90C</t>
  </si>
  <si>
    <t>CC811</t>
  </si>
  <si>
    <t>IceSpy / HWPro ISO17025 Calibration. Single PT100. Std Points: -85, -35, 5, 45, 90C</t>
  </si>
  <si>
    <t>Applies To: IN-PT002</t>
  </si>
  <si>
    <t>CC721</t>
  </si>
  <si>
    <t>IceSpy / HWPro Calibration. Dual PT100. Std Points: -85, -35, 5, 45, 90C</t>
  </si>
  <si>
    <t>CC821</t>
  </si>
  <si>
    <t>IceSpy/HWPro ISO17025 Calibration. Dual PT100. Std Points: -85, -35, 5, 45, 90C</t>
  </si>
  <si>
    <t>Applies To: IN-TT001 / IN-TTD01</t>
  </si>
  <si>
    <t>CC786</t>
  </si>
  <si>
    <t xml:space="preserve">IceSpy Calibration. Single thermocouple process calibration. Std Points: -200, -100, 0, 125, 300C </t>
  </si>
  <si>
    <t>Applies To: IN-TT002</t>
  </si>
  <si>
    <t>CC787</t>
  </si>
  <si>
    <t xml:space="preserve">IceSpy Calibration. Dual thermocouple process calibration. Std Points: -200, -100, 0, 125, 300C </t>
  </si>
  <si>
    <t>Relative Humidity (RH)</t>
  </si>
  <si>
    <t>Applies To: IN-RH001</t>
  </si>
  <si>
    <t>CC723</t>
  </si>
  <si>
    <t>IceSpy Calibration. Temp/RH. Std temp Pts: -25, 10, 45C. Sts RH Pts: 10, 50, &amp; 90% (at Ambient)</t>
  </si>
  <si>
    <t>CC823</t>
  </si>
  <si>
    <t>IceSpy ISO17025 Cal. Temp/RH. Std temp Pts: -25, 10, 45C. Std RH Pts: 10, 50, &amp; 90% (at Ambient)</t>
  </si>
  <si>
    <t>Applies To: IN-DP-62</t>
  </si>
  <si>
    <t>CC763</t>
  </si>
  <si>
    <t>IceSpy / HWPro Calibration. Differential Pressure (DP). Std Points: -50, 0, +50 Pascal</t>
  </si>
  <si>
    <t>Applies To: IN-MA001</t>
  </si>
  <si>
    <t>CC759</t>
  </si>
  <si>
    <t>IceSpy / HWPro Calibration. Dual 4-20 Milliamp (mA). Std Points: 4, 12, 20mA</t>
  </si>
  <si>
    <t>Applies To: IN-VT001</t>
  </si>
  <si>
    <t>CC760</t>
  </si>
  <si>
    <t>IceSpy / HWPro Calibration. Dual 0-1 Volts (V). Std Points: 0, 500, 1000mV</t>
  </si>
  <si>
    <t>Applies To: IN-VT002</t>
  </si>
  <si>
    <t>CC761</t>
  </si>
  <si>
    <t>IceSpy / HWPro Calibration. Dual 0-5 Volts (V). Std Points: 0, 2500, 5000mV</t>
  </si>
  <si>
    <t>Applies To: IN-VT003</t>
  </si>
  <si>
    <t>CC762</t>
  </si>
  <si>
    <t>IceSpy / HWPro Calibration. Dual 0-10 Volts (V). Std Points: 0, 5000, 10000mV</t>
  </si>
  <si>
    <t>HWPro Calibrations</t>
  </si>
  <si>
    <t>Applies To: RL1001 / RL4007</t>
  </si>
  <si>
    <t>Calibration - HWPro</t>
  </si>
  <si>
    <t>CC726</t>
  </si>
  <si>
    <t>HWPro Calibration. Single Temp Channel. Std Points: -15, 15, 55C</t>
  </si>
  <si>
    <t>CC826</t>
  </si>
  <si>
    <t>HWPro ISO17025 Calibration. RL1001/2 Temp Single Channel. Std Points: -15, 15, 55C</t>
  </si>
  <si>
    <t>Applies To: RL4001 / RL4012 / RL4116 / RL4413-DU</t>
  </si>
  <si>
    <t>CC710</t>
  </si>
  <si>
    <t>HWPro Calibration. Single Thermistor. Std Points: -35, -10, 10, 30, 55C</t>
  </si>
  <si>
    <t>CC810</t>
  </si>
  <si>
    <t>HWPro ISO17025 Calibration. Single Thermistor. Std Points: -35, -10, 10, 30, 55C</t>
  </si>
  <si>
    <t>Applies To: RL4002</t>
  </si>
  <si>
    <t>CC720</t>
  </si>
  <si>
    <t>HWPro Calibration. Dual Thermistor. Std Points: -35, -10, 10, 30, 55C</t>
  </si>
  <si>
    <t>CC820</t>
  </si>
  <si>
    <t>HWPro ISO17025 Calibration. Dual Thermistor. Std Points: -35, -10, 10, 30, 55C</t>
  </si>
  <si>
    <t xml:space="preserve">Applies To: RL4021-DU / RL4401 / RL4410 / </t>
  </si>
  <si>
    <t>Applies To: RL4402</t>
  </si>
  <si>
    <t>CC712</t>
  </si>
  <si>
    <t>HWPro Calibration. Single PT1000. Std Points: -85, -35, 5, 45, 90C</t>
  </si>
  <si>
    <t>CC812</t>
  </si>
  <si>
    <t>HWPro ISO17025 Calibration. Single PT1000. Std Points: -85, -35, 5, 45, 90C</t>
  </si>
  <si>
    <t>CC722</t>
  </si>
  <si>
    <t>HWPro Calibration. Dual PT1000. Std Points: -85, -35, 5, 45, 90C</t>
  </si>
  <si>
    <t>CC822</t>
  </si>
  <si>
    <t>HWPro ISO17025 Calibration. Dual PT1000. Std Points: -85, -35, 5, 45, 90C</t>
  </si>
  <si>
    <t>Applies To: RL4901 / RL4902 / RL4904</t>
  </si>
  <si>
    <t>CC788</t>
  </si>
  <si>
    <t>HWPro Calibration. TC process calibration. Std Points: -200, -100, 0, 50, 200C</t>
  </si>
  <si>
    <t>Applies To: RL4903</t>
  </si>
  <si>
    <t>CC789</t>
  </si>
  <si>
    <t>HWPro Calibration. High Temp TC process calibration. Std Points: -50, -0, 100, 200, 350C</t>
  </si>
  <si>
    <t>Applies To: RL4007 / RL4106 / RL4107 / RL4108 / ML4007 / ML4106 / ML4108 / ML4109
Integrated and directly attached Temp/RH sensor</t>
  </si>
  <si>
    <t>CC725</t>
  </si>
  <si>
    <t>HWPro Calibration. Std temp Pts: -15, 15, 55C. Std RH Pts: 10, 50 &amp; 90% (at Ambient)</t>
  </si>
  <si>
    <t>CC825</t>
  </si>
  <si>
    <t>HWPro ISO17025 Cal. Std temp Pts: -15, 15, 55C. Std RH Pts: 10, 50 &amp; 90% (at Ambient)</t>
  </si>
  <si>
    <t>Applies To: Rotronic RH Units (RL4111 / RL4114 / ML4111 / ML4114) and E&amp;E Units (RL4115 / RL4116 / RL4413-DU / ML4115 / ML4116)</t>
  </si>
  <si>
    <t>CC714</t>
  </si>
  <si>
    <t>HWPro Cal. Temp/RH. Std Temp Pts: -35, 10, 55C. Std RH Pts: 10, 50 &amp; 90% (at Ambient)</t>
  </si>
  <si>
    <t>CC814</t>
  </si>
  <si>
    <t>HWPro ISO17025 Cal. Temp/RH. Std Temp Pts: -15, 10, 40C. Std RH Pts: 10, 50 &amp; 90% (at Ambient)</t>
  </si>
  <si>
    <t>Applies To: RL4112</t>
  </si>
  <si>
    <t>CC716</t>
  </si>
  <si>
    <t>HWPro Calibration. Temp/RH. Std Temp Pts: -45, 0, 90C. Std RH Pts: 10, 50 &amp; 90% (at Ambient)</t>
  </si>
  <si>
    <t>CC816</t>
  </si>
  <si>
    <t>HWPro ISO17025 Cal. Temp/RH. Std Temp Pts: -45, 0, 90C. Std RH Pts: 10, 50 &amp; 90% (at Ambient)</t>
  </si>
  <si>
    <t>Applies To: RL4116. Covers both the Thermistor and the E&amp;E T/RH sensor</t>
  </si>
  <si>
    <t>CC736</t>
  </si>
  <si>
    <t>HWPro Calibration. Std Temp Pts: -35, 5, 55C. Std RH Pts: 10, 50 &amp; 90% (at Ambient)</t>
  </si>
  <si>
    <t>CC836</t>
  </si>
  <si>
    <t>HWPro ISO17025 Calibration. Std Temp Pts: -35, 5, 55C. Std RH Pts: 10, 50 &amp; 90% (at Ambient)</t>
  </si>
  <si>
    <t>Carbon Dioxide (CO2)</t>
  </si>
  <si>
    <t>Applies To: RL4021</t>
  </si>
  <si>
    <t>CC782</t>
  </si>
  <si>
    <t>IceSpy / HWPro Calibration. Carbon Dioxide (CO2). Std Points: 0, 5, 7.5, 10% CO2</t>
  </si>
  <si>
    <t>CC793</t>
  </si>
  <si>
    <t xml:space="preserve">IceSpy / HWPro Calibration. Carbon Dioxide (CO2). Std Points: 0, 5, 10, 15, 20% CO2 </t>
  </si>
  <si>
    <t>Applies To: RL4509 / RL4509-DU</t>
  </si>
  <si>
    <t>CC763-IWG</t>
  </si>
  <si>
    <t>33772763W</t>
  </si>
  <si>
    <t>IceSpy / HWPro Calibration. Differential Pressure (DP). Std Points: -0.20, 0, +0.20 IWG</t>
  </si>
  <si>
    <t>CC764</t>
  </si>
  <si>
    <t>IceSpy / HWPro Calibration. Differential Pressure (DP). Std Points: -100, 0, +100 Pascal</t>
  </si>
  <si>
    <t>CC764-IWG</t>
  </si>
  <si>
    <t>33772764W</t>
  </si>
  <si>
    <t>IceSpy / HWPro Calibration. Differential Pressure (DP). Std Points: -0.40, 0, +0.40 IWG</t>
  </si>
  <si>
    <t>Applies To: RL4502</t>
  </si>
  <si>
    <t>CC765</t>
  </si>
  <si>
    <t>IceSpy / HWPro Calibration. Differential Pressure (DP). Std Points: -1250, 0, +1250 Pascal</t>
  </si>
  <si>
    <t>CC765-IWG</t>
  </si>
  <si>
    <t>33772765W</t>
  </si>
  <si>
    <t>IceSpy / HWPro Calibration. Differential Pressure (DP). Std Points: -5.0, 0, +5.0 IWG</t>
  </si>
  <si>
    <t>Applies To: RL4810</t>
  </si>
  <si>
    <t>Applies To: RL4809</t>
  </si>
  <si>
    <t>Additional Calibrations</t>
  </si>
  <si>
    <t>Temperature</t>
  </si>
  <si>
    <t>CC718</t>
  </si>
  <si>
    <t>IceSpy / HWPro Calibration: Extra Temp Point: Between -90 and +150C</t>
  </si>
  <si>
    <t>CC818</t>
  </si>
  <si>
    <t>IceSpy / HWPro ISO17025 Calibration. Extra Temp Point: Between -90 and +150C</t>
  </si>
  <si>
    <t>CC709</t>
  </si>
  <si>
    <t>IceSpy / HWPro Calibration. Relative Humidity (RH). Std RH Pts: 10, 50 &amp; 90% (at Ambient)</t>
  </si>
  <si>
    <t>CC809</t>
  </si>
  <si>
    <t>IceSpy / HWPro ISO17025 Calibration. Relative Humidity (RH). Std RH Pts: 10, 50 &amp; 90% (at Ambient)</t>
  </si>
  <si>
    <t>CC719</t>
  </si>
  <si>
    <t>IceSpy / HWPro Calibration. Extra RH Point: Between 10 and 90% (at Ambient)</t>
  </si>
  <si>
    <t>CC819</t>
  </si>
  <si>
    <t>IceSpy / HWPro ISO17025 Calibration. Extra RH Point: Between 11 and 85% (at Ambient)</t>
  </si>
  <si>
    <t>CC757</t>
  </si>
  <si>
    <t>IceSpy / HWPro Calibration. Single Channel Process Calibration. Standard Point: -196C</t>
  </si>
  <si>
    <t>What do you get with Accredited Calibration:</t>
  </si>
  <si>
    <t>- Calibration is conducted by using ISO 17025 accredited process and qualified personnel</t>
  </si>
  <si>
    <t xml:space="preserve">- ISO 17025 is a globally recognized certification </t>
  </si>
  <si>
    <t>- Provides customer with measurement of uncertainty</t>
  </si>
  <si>
    <t>Hanwell Standard Cal Code    Date: 3rd April 2022</t>
  </si>
  <si>
    <t>Ver 10.0</t>
  </si>
  <si>
    <t>Ellab Part Number</t>
  </si>
  <si>
    <t>Bottom</t>
  </si>
  <si>
    <t>Middle</t>
  </si>
  <si>
    <t>Top</t>
  </si>
  <si>
    <t>33772709</t>
  </si>
  <si>
    <t>Humidity 3 points</t>
  </si>
  <si>
    <r>
      <t>Humidity Calibrated at 22.5</t>
    </r>
    <r>
      <rPr>
        <b/>
        <i/>
        <vertAlign val="superscript"/>
        <sz val="11"/>
        <color theme="1"/>
        <rFont val="Aptos Narrow"/>
        <family val="2"/>
        <scheme val="minor"/>
      </rPr>
      <t>o</t>
    </r>
    <r>
      <rPr>
        <b/>
        <i/>
        <sz val="11"/>
        <color theme="1"/>
        <rFont val="Aptos Narrow"/>
        <family val="2"/>
        <scheme val="minor"/>
      </rPr>
      <t>C +/-2.5</t>
    </r>
  </si>
  <si>
    <t>33772710</t>
  </si>
  <si>
    <r>
      <t xml:space="preserve">Thermistor </t>
    </r>
    <r>
      <rPr>
        <sz val="11"/>
        <rFont val="Aptos Narrow"/>
        <family val="2"/>
        <scheme val="minor"/>
      </rPr>
      <t>Hanwell Pro</t>
    </r>
  </si>
  <si>
    <t>33772715</t>
  </si>
  <si>
    <t>TEMP THERMISTOR 1 CHANNEL 5 POINTS PER CHANNEL</t>
  </si>
  <si>
    <t>Thermistor Icespy</t>
  </si>
  <si>
    <t>33772711</t>
  </si>
  <si>
    <t>PT100 1 CHANNEL 5 POINTS PER CHANNEL</t>
  </si>
  <si>
    <t>PT100 Pro/IceSpy</t>
  </si>
  <si>
    <t>33772712</t>
  </si>
  <si>
    <t>PT1000  1 CHANNEL 5 POINTS PER CHANNEL</t>
  </si>
  <si>
    <t>PT1000 Pro</t>
  </si>
  <si>
    <t>33772713</t>
  </si>
  <si>
    <t>IN-TH001xx/IN-THD01 THERM 1 CHANNEL 3 POINTS PER CHANNEL</t>
  </si>
  <si>
    <t>Icespy IN-TH001 / IN-THD01/ IN-WT001F1</t>
  </si>
  <si>
    <t>33772726</t>
  </si>
  <si>
    <t>RL1001/2 3 POINT CALIBRATION</t>
  </si>
  <si>
    <t xml:space="preserve">RL1001/2  </t>
  </si>
  <si>
    <t>CC790</t>
  </si>
  <si>
    <t>33772790</t>
  </si>
  <si>
    <t>iSense temp calibration 1 channel</t>
  </si>
  <si>
    <r>
      <t xml:space="preserve">Isense Range any point -90 to +90 </t>
    </r>
    <r>
      <rPr>
        <i/>
        <sz val="11"/>
        <color theme="1"/>
        <rFont val="Aptos Narrow"/>
        <family val="2"/>
        <scheme val="minor"/>
      </rPr>
      <t>cust to select</t>
    </r>
  </si>
  <si>
    <t>x</t>
  </si>
  <si>
    <t>CC791</t>
  </si>
  <si>
    <t>33772791</t>
  </si>
  <si>
    <t>iSense temp calibration 2 channels</t>
  </si>
  <si>
    <t>CC792</t>
  </si>
  <si>
    <t>33772792</t>
  </si>
  <si>
    <t>Isense Range any point -90 to +90 cust to select</t>
  </si>
  <si>
    <t>33772717</t>
  </si>
  <si>
    <t>IN-TH003 Themistor IN &amp; Ext</t>
  </si>
  <si>
    <t>Icespy IN-TH003xx  Internal 3 points</t>
  </si>
  <si>
    <t xml:space="preserve">                                       External 5 points</t>
  </si>
  <si>
    <t>33772714</t>
  </si>
  <si>
    <t>RL4111/4/5-IS01-BN -TEMP/RH 3 POINTS PER CHANNEL</t>
  </si>
  <si>
    <t>RL4111/4/5-IS01-BN- Temp</t>
  </si>
  <si>
    <t>33772716</t>
  </si>
  <si>
    <t>RL4112 TEMP/RH 3 POINTS PER CHANNEL</t>
  </si>
  <si>
    <t xml:space="preserve">RL4112 Temp - (N.B Cannot Adjust Temp , Humidity Adjustable) </t>
  </si>
  <si>
    <t>33772725</t>
  </si>
  <si>
    <t>RL4106/7/8/9 TEMP/RH 3 POINTS PER CHANNEL</t>
  </si>
  <si>
    <t>RL4106/7/8/9</t>
  </si>
  <si>
    <t>33772718</t>
  </si>
  <si>
    <t xml:space="preserve">TEMP EXTRA POINT Between -90 and +150 ( -200 to +300 for process cal) </t>
  </si>
  <si>
    <t>Defined by Customer</t>
  </si>
  <si>
    <t>33772719</t>
  </si>
  <si>
    <t>RH EXTRA POINT (Between 11 to 85%, between 0 +60 )</t>
  </si>
  <si>
    <r>
      <t xml:space="preserve">Defined by Customer </t>
    </r>
    <r>
      <rPr>
        <b/>
        <i/>
        <sz val="11"/>
        <color theme="1"/>
        <rFont val="Aptos Narrow"/>
        <family val="2"/>
        <scheme val="minor"/>
      </rPr>
      <t>Calibrated at 22.5</t>
    </r>
    <r>
      <rPr>
        <b/>
        <i/>
        <vertAlign val="superscript"/>
        <sz val="11"/>
        <color theme="1"/>
        <rFont val="Aptos Narrow"/>
        <family val="2"/>
        <scheme val="minor"/>
      </rPr>
      <t>o</t>
    </r>
    <r>
      <rPr>
        <b/>
        <i/>
        <sz val="11"/>
        <color theme="1"/>
        <rFont val="Aptos Narrow"/>
        <family val="2"/>
        <scheme val="minor"/>
      </rPr>
      <t>C +/-2.5</t>
    </r>
  </si>
  <si>
    <t>33772720</t>
  </si>
  <si>
    <t>33772727</t>
  </si>
  <si>
    <t>TEMP THERMISTOR 2 CHANNEL 5 POINTS PER CHANNEL</t>
  </si>
  <si>
    <t xml:space="preserve">Thermistor Icespy </t>
  </si>
  <si>
    <t>33772721</t>
  </si>
  <si>
    <t>PT100 2 CHANNEL 5 POINTS PER CHANNEL</t>
  </si>
  <si>
    <t>33772722</t>
  </si>
  <si>
    <t>PT1000  2 CHANNEL 5 POINTS PER CHANNE</t>
  </si>
  <si>
    <t>33772723</t>
  </si>
  <si>
    <t xml:space="preserve">IN-HUM TEMP/RH 3 POINTS </t>
  </si>
  <si>
    <t>IN-HUM-xx ( IN-RH00x)</t>
  </si>
  <si>
    <t>CC734</t>
  </si>
  <si>
    <t>RF Bug / Humbug THERM 1 CHANNEL 3 POINTS PER CHANNEL</t>
  </si>
  <si>
    <t>RF Bug  /Humbug</t>
  </si>
  <si>
    <t>CC735</t>
  </si>
  <si>
    <t>43792-H (transport logger int therm) 1 CHANNEL 5 POINTS PER CH'</t>
  </si>
  <si>
    <t xml:space="preserve">43792-TR 43792-H -RL407 RL401 RL410 </t>
  </si>
  <si>
    <t>RL4116 Themistor IN &amp; Ext</t>
  </si>
  <si>
    <t>RL4116  External 5 points</t>
  </si>
  <si>
    <t>J140 Humidity Probe External points</t>
  </si>
  <si>
    <t>33772786</t>
  </si>
  <si>
    <t>Thermocuple Process Cal Single Channel</t>
  </si>
  <si>
    <t>IN-TT001 / IN-TTD01</t>
  </si>
  <si>
    <t>33772787</t>
  </si>
  <si>
    <t>Thermocuple Process Cal Dual channel</t>
  </si>
  <si>
    <t>IN-TT002</t>
  </si>
  <si>
    <t>33772788</t>
  </si>
  <si>
    <t xml:space="preserve">Thermocouple Process cal </t>
  </si>
  <si>
    <t>RL4901</t>
  </si>
  <si>
    <t>33772789</t>
  </si>
  <si>
    <t>RL4903</t>
  </si>
  <si>
    <t>33772809</t>
  </si>
  <si>
    <t>UKAS Humidity3 Points</t>
  </si>
  <si>
    <t>33772810</t>
  </si>
  <si>
    <t>Thermistor Hanwell Pro</t>
  </si>
  <si>
    <t>33772815</t>
  </si>
  <si>
    <t>33772811</t>
  </si>
  <si>
    <t>UKAS PT100  1 CHANNEL 5 POINTS PER CHANNEL</t>
  </si>
  <si>
    <t>33772812</t>
  </si>
  <si>
    <t>UKAS PT1000  1 CHANNEL 5 POINTS PER CHANNEL</t>
  </si>
  <si>
    <t>33772813</t>
  </si>
  <si>
    <t>UKAS IN-TH001xx THERM 1 CHANNEL 3 POINTS PER CHAN</t>
  </si>
  <si>
    <t>33772826</t>
  </si>
  <si>
    <t>UKAS RL1001/2 3 POINT CALIBRATION</t>
  </si>
  <si>
    <t xml:space="preserve">UKAS RL1001/2    </t>
  </si>
  <si>
    <t>CC890</t>
  </si>
  <si>
    <t>33772890</t>
  </si>
  <si>
    <t>UKAS iSense temp calibration 1 channel</t>
  </si>
  <si>
    <t>CC891</t>
  </si>
  <si>
    <t>33772891</t>
  </si>
  <si>
    <t>UKAS iSense temp calibration 2 channels</t>
  </si>
  <si>
    <t>CC892</t>
  </si>
  <si>
    <t>33772892</t>
  </si>
  <si>
    <t>33772817</t>
  </si>
  <si>
    <t>UKAS IN-TH003 Themistor In &amp; Ext</t>
  </si>
  <si>
    <t xml:space="preserve">Icespy IN-TH003xx  Internal </t>
  </si>
  <si>
    <t xml:space="preserve">                                       External</t>
  </si>
  <si>
    <t>33772814</t>
  </si>
  <si>
    <t>UKAS RL4111/4/5-IS01-BN - T/RH 3 POINTS PER CHANNEL</t>
  </si>
  <si>
    <t>RL4111/4/5-IS01-BN Temp</t>
  </si>
  <si>
    <t>33772816</t>
  </si>
  <si>
    <t>UKAS RL4112 TEMP/RH 3 POINTS PER CHANNEL</t>
  </si>
  <si>
    <t>33772825</t>
  </si>
  <si>
    <t>UKAS RL4106/7/8/9 TEMP/RH 3 POINTS PER CHANNEL</t>
  </si>
  <si>
    <t>33772818</t>
  </si>
  <si>
    <t xml:space="preserve">UKAS TEMP EXTRA POINT Between -90 and +140 </t>
  </si>
  <si>
    <t>33772819</t>
  </si>
  <si>
    <t xml:space="preserve">UKAS RH EXTRA POINT (Between 11% and 85% at Ambient) </t>
  </si>
  <si>
    <r>
      <t xml:space="preserve">Defined by Customer </t>
    </r>
    <r>
      <rPr>
        <b/>
        <i/>
        <sz val="11"/>
        <color theme="1"/>
        <rFont val="Aptos Narrow"/>
        <family val="2"/>
        <scheme val="minor"/>
      </rPr>
      <t>Humidity Calibrated at 22.5</t>
    </r>
    <r>
      <rPr>
        <b/>
        <i/>
        <vertAlign val="superscript"/>
        <sz val="11"/>
        <color theme="1"/>
        <rFont val="Aptos Narrow"/>
        <family val="2"/>
        <scheme val="minor"/>
      </rPr>
      <t>o</t>
    </r>
    <r>
      <rPr>
        <b/>
        <i/>
        <sz val="11"/>
        <color theme="1"/>
        <rFont val="Aptos Narrow"/>
        <family val="2"/>
        <scheme val="minor"/>
      </rPr>
      <t>C +/-2.5</t>
    </r>
  </si>
  <si>
    <t>33772820</t>
  </si>
  <si>
    <t>Thermistor Pro/IceSpy</t>
  </si>
  <si>
    <t>33772827</t>
  </si>
  <si>
    <t>TEMP THERMISTOR 2CHANNEL 5 POINTS PER CHANNEL</t>
  </si>
  <si>
    <t>33772821</t>
  </si>
  <si>
    <t>UKAS PT100 2 CHANNEL 5 POINTS PER CHANNEL</t>
  </si>
  <si>
    <t>33772822</t>
  </si>
  <si>
    <t>UKAS PT1000 2 CHANNEL 5 POINTS PER CHANNEL</t>
  </si>
  <si>
    <t>33772823</t>
  </si>
  <si>
    <t xml:space="preserve">UKAS IN-HUM TEMP/RH 3 POINTS </t>
  </si>
  <si>
    <t>CC834</t>
  </si>
  <si>
    <t>UKAS RF Bug / Humbug  THERM 1 CHANNEL 3 POINTS PER CHANNEL</t>
  </si>
  <si>
    <t>RF Bug / Humbug</t>
  </si>
  <si>
    <t>CC835</t>
  </si>
  <si>
    <t>UKAS 43792-H (transport logger int therm) 1 CHANNEL 5 POINTS PER CHANNEL</t>
  </si>
  <si>
    <t>UKAS RL4116 Themistor IN &amp; Ext</t>
  </si>
  <si>
    <t>33772757</t>
  </si>
  <si>
    <t xml:space="preserve">SINGLE POINT TEMP PROCESS CALIBRATION </t>
  </si>
  <si>
    <t>-196 oC</t>
  </si>
  <si>
    <t>33772759</t>
  </si>
  <si>
    <t>4-20mA</t>
  </si>
  <si>
    <t>4mA</t>
  </si>
  <si>
    <t>12mA</t>
  </si>
  <si>
    <t>20mA</t>
  </si>
  <si>
    <t>33772760</t>
  </si>
  <si>
    <t>1V</t>
  </si>
  <si>
    <t>0mV</t>
  </si>
  <si>
    <t>500mV</t>
  </si>
  <si>
    <t>1000mV</t>
  </si>
  <si>
    <t>33772761</t>
  </si>
  <si>
    <t>5V</t>
  </si>
  <si>
    <t>2500mV</t>
  </si>
  <si>
    <t>5000mV</t>
  </si>
  <si>
    <t>33772762</t>
  </si>
  <si>
    <t>10V</t>
  </si>
  <si>
    <t>10000mV</t>
  </si>
  <si>
    <t>33772763</t>
  </si>
  <si>
    <t>Diff presure+/-50Pa</t>
  </si>
  <si>
    <t>33772764</t>
  </si>
  <si>
    <t>Diff Pressure+/-100pa</t>
  </si>
  <si>
    <t>33772765</t>
  </si>
  <si>
    <t>Dif Pressure+/-1250Pa</t>
  </si>
  <si>
    <t>TRACEABLE DP CALIBRATION @ -0.20 &amp; 0.20 IWG</t>
  </si>
  <si>
    <t>Diff presure -0.2 &amp; 0.2 IWG</t>
  </si>
  <si>
    <t>TRACEABLE DP CALIBRATION @ -0.40 &amp; 0.40 IWG</t>
  </si>
  <si>
    <t>Diff presure -0.4 &amp; 0.4 IWG</t>
  </si>
  <si>
    <t>TRACEABLE DP CALIBRATION @ -5.0 &amp; 5.0 IWG</t>
  </si>
  <si>
    <t>Diff presure -5.0 &amp; 5.0 IWG</t>
  </si>
  <si>
    <t>CC780</t>
  </si>
  <si>
    <t>33772780</t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</si>
  <si>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5% ( % or PPM) </t>
    </r>
  </si>
  <si>
    <t>Completed by Vaisala</t>
  </si>
  <si>
    <t>CC781</t>
  </si>
  <si>
    <t>33772781</t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</si>
  <si>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5% Certficate in % or PPM</t>
    </r>
  </si>
  <si>
    <t>33772782</t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</si>
  <si>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10% ( % or PPM)</t>
    </r>
  </si>
  <si>
    <t>CC783</t>
  </si>
  <si>
    <t>33772783</t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</si>
  <si>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10% Certficate in % or PPM</t>
    </r>
  </si>
  <si>
    <t>33772793</t>
  </si>
  <si>
    <t>0-20% CO2 SENSOR CALIBRATION</t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</si>
  <si>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20% ( % or PPM)</t>
    </r>
  </si>
  <si>
    <t>CC794</t>
  </si>
  <si>
    <t>33772794</t>
  </si>
  <si>
    <t>0-20% CO2 SENSOR CALIBRATION PROBE MATCH</t>
  </si>
  <si>
    <r>
      <t>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20% Certficate in % or PPM</t>
    </r>
  </si>
  <si>
    <t>Note: Humidity Calibrated at 22oC +/-3</t>
  </si>
  <si>
    <t>.</t>
  </si>
  <si>
    <t>On Site calibration codes using Euroengle Chamber</t>
  </si>
  <si>
    <t>CC728</t>
  </si>
  <si>
    <t>33772728</t>
  </si>
  <si>
    <t>IN-TH001 / IN-THD01/ IN-WT001F1-43792 TR-RL401 RL410 RL407</t>
  </si>
  <si>
    <t>CC729</t>
  </si>
  <si>
    <t>33772729</t>
  </si>
  <si>
    <t>CC730</t>
  </si>
  <si>
    <t>33772730</t>
  </si>
  <si>
    <t>CC731</t>
  </si>
  <si>
    <t>33772731</t>
  </si>
  <si>
    <t>RL4111/2/4/5 TEMP/RH 3 POINTS PER CHANNEL</t>
  </si>
  <si>
    <t>RL4111/2/4/5</t>
  </si>
  <si>
    <t>CC732</t>
  </si>
  <si>
    <t>33772732</t>
  </si>
  <si>
    <t>RF Bug - Humbug ( 43791-H) Temp</t>
  </si>
  <si>
    <t>Humbug ( 43791-H) Temp</t>
  </si>
  <si>
    <t>CC733</t>
  </si>
  <si>
    <t>33772733</t>
  </si>
  <si>
    <t>CC737</t>
  </si>
  <si>
    <t>43792-H -RL407</t>
  </si>
  <si>
    <t>CC738</t>
  </si>
  <si>
    <t>RL4116  External 3 points</t>
  </si>
  <si>
    <t>CC828</t>
  </si>
  <si>
    <t>33772828</t>
  </si>
  <si>
    <t>UKAS IN-TH001xx/IN-THD01 THERM 1 CHAN'3 POINTS PER CHAN'</t>
  </si>
  <si>
    <t>CC829</t>
  </si>
  <si>
    <t>33772829</t>
  </si>
  <si>
    <t>CC830</t>
  </si>
  <si>
    <t>33772830</t>
  </si>
  <si>
    <t>UKAS IN-TH003 Themistor IN &amp; Ext</t>
  </si>
  <si>
    <t>CC831</t>
  </si>
  <si>
    <t>33772831</t>
  </si>
  <si>
    <t>UKAS RL4111/2/4/5 TEMP/RH 3 POINTS PER CHANNEL</t>
  </si>
  <si>
    <t>CC832</t>
  </si>
  <si>
    <t>33772832</t>
  </si>
  <si>
    <t>UKAS RF Bug- Humbug ( 43791-H) Temp</t>
  </si>
  <si>
    <t>CC833</t>
  </si>
  <si>
    <t>33772833</t>
  </si>
  <si>
    <t>CC837</t>
  </si>
  <si>
    <t>UKAS 43792-H (transport logger int therm) 1 CHANNEL 5 POINTS PER CH'</t>
  </si>
  <si>
    <t>CC838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</si>
</sst>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[$$-409]* #,##0.00_ ;_-[$$-409]* \-#,##0.00\ ;_-[$$-409]* &quot;-&quot;??_ ;_-@_ "/>
    <numFmt numFmtId="165" formatCode="[$DKK]\ #,##0.00_);[Red]\([$DKK]\ #,##0.00\)"/>
    <numFmt numFmtId="166" formatCode="_-[$€-2]\ * #,##0.00_-;\-[$€-2]\ * #,##0.00_-;_-[$€-2]\ * &quot;-&quot;??_-;_-@_-"/>
    <numFmt numFmtId="167" formatCode="&quot;£&quot;#,##0.00"/>
    <numFmt numFmtId="168" formatCode="_-&quot;£&quot;* #,##0.00_-;\-&quot;£&quot;* #,##0.00_-;_-&quot;£&quot;* &quot;-&quot;??_-;_-@_-"/>
    <numFmt numFmtId="169" formatCode="[$$-409]#,##0.00"/>
    <numFmt numFmtId="170" formatCode="[$€-2]\ #,##0.00"/>
    <numFmt numFmtId="171" formatCode="#,##0.00\ [$CHF-100C]"/>
    <numFmt numFmtId="172" formatCode="0.0"/>
    <numFmt numFmtId="173" formatCode="[$DKK]\ #,##0_);[Red]\([$DKK]\ #,##0\)"/>
    <numFmt numFmtId="174" formatCode="[$€-2]\ #,##0"/>
    <numFmt numFmtId="175" formatCode="[$$-409]#,##0"/>
    <numFmt numFmtId="176" formatCode="#,##0\ [$CHF-100C]"/>
    <numFmt numFmtId="177" formatCode="[$£-809]#,##0"/>
  </numFmts>
  <fonts count="5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Calibri"/>
      <family val="2"/>
    </font>
    <font>
      <sz val="11"/>
      <name val="Calibri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B0F0"/>
      <name val="Calibri"/>
      <family val="2"/>
    </font>
    <font>
      <sz val="12"/>
      <color rgb="FF00B0F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name val="Aptos Narrow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i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b/>
      <u/>
      <sz val="11"/>
      <name val="Calibri"/>
      <family val="2"/>
    </font>
    <font>
      <sz val="8"/>
      <color theme="1"/>
      <name val="Calibri"/>
      <family val="2"/>
    </font>
    <font>
      <sz val="11"/>
      <name val="Times New Roman"/>
      <family val="1"/>
    </font>
    <font>
      <sz val="11"/>
      <name val="Calibri"/>
      <family val="1"/>
    </font>
    <font>
      <b/>
      <u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Calibri"/>
      <family val="2"/>
    </font>
    <font>
      <sz val="12"/>
      <color theme="1"/>
      <name val="Aptos"/>
      <family val="2"/>
    </font>
    <font>
      <b/>
      <sz val="16"/>
      <color rgb="FFFFFFFF"/>
      <name val="Calibri"/>
      <family val="2"/>
    </font>
    <font>
      <sz val="12"/>
      <color rgb="FF000000"/>
      <name val="Calibri"/>
      <family val="2"/>
    </font>
    <font>
      <b/>
      <u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sz val="12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9"/>
      <color theme="9"/>
      <name val="Calibri"/>
      <family val="2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A0538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/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83">
    <xf numFmtId="0" fontId="0" fillId="0" borderId="0" xfId="0"/>
    <xf numFmtId="0" fontId="8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165" fontId="9" fillId="8" borderId="2" xfId="0" applyNumberFormat="1" applyFont="1" applyFill="1" applyBorder="1" applyAlignment="1">
      <alignment horizontal="center" vertical="center"/>
    </xf>
    <xf numFmtId="9" fontId="10" fillId="7" borderId="2" xfId="0" applyNumberFormat="1" applyFont="1" applyFill="1" applyBorder="1" applyAlignment="1">
      <alignment horizontal="center" vertical="center"/>
    </xf>
    <xf numFmtId="0" fontId="9" fillId="7" borderId="2" xfId="3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9" fillId="7" borderId="2" xfId="0" applyNumberFormat="1" applyFont="1" applyFill="1" applyBorder="1" applyAlignment="1">
      <alignment horizontal="center" vertical="center" wrapText="1"/>
    </xf>
    <xf numFmtId="9" fontId="9" fillId="7" borderId="2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9" fontId="9" fillId="7" borderId="0" xfId="0" applyNumberFormat="1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165" fontId="3" fillId="4" borderId="5" xfId="0" applyNumberFormat="1" applyFont="1" applyFill="1" applyBorder="1" applyAlignment="1">
      <alignment horizontal="center" vertical="center" wrapText="1"/>
    </xf>
    <xf numFmtId="166" fontId="3" fillId="4" borderId="5" xfId="2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9" fontId="10" fillId="7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0" borderId="0" xfId="0" applyFont="1"/>
    <xf numFmtId="0" fontId="21" fillId="0" borderId="0" xfId="0" applyFont="1"/>
    <xf numFmtId="0" fontId="4" fillId="7" borderId="6" xfId="0" applyFont="1" applyFill="1" applyBorder="1" applyAlignment="1">
      <alignment horizontal="center" vertical="center"/>
    </xf>
    <xf numFmtId="49" fontId="4" fillId="7" borderId="6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wrapText="1"/>
    </xf>
    <xf numFmtId="9" fontId="10" fillId="7" borderId="3" xfId="0" applyNumberFormat="1" applyFont="1" applyFill="1" applyBorder="1" applyAlignment="1">
      <alignment horizontal="center" vertical="center"/>
    </xf>
    <xf numFmtId="49" fontId="4" fillId="7" borderId="5" xfId="0" applyNumberFormat="1" applyFont="1" applyFill="1" applyBorder="1" applyAlignment="1">
      <alignment horizontal="center" vertical="center"/>
    </xf>
    <xf numFmtId="167" fontId="4" fillId="7" borderId="5" xfId="0" applyNumberFormat="1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2" xfId="0" applyFont="1" applyBorder="1" applyAlignment="1">
      <alignment wrapText="1"/>
    </xf>
    <xf numFmtId="0" fontId="21" fillId="0" borderId="2" xfId="0" applyFont="1" applyBorder="1"/>
    <xf numFmtId="0" fontId="4" fillId="0" borderId="6" xfId="0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1" fillId="5" borderId="2" xfId="0" applyFont="1" applyFill="1" applyBorder="1" applyAlignment="1">
      <alignment horizontal="center"/>
    </xf>
    <xf numFmtId="17" fontId="21" fillId="0" borderId="0" xfId="0" applyNumberFormat="1" applyFont="1"/>
    <xf numFmtId="0" fontId="21" fillId="9" borderId="2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/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5" xfId="0" applyBorder="1" applyAlignment="1">
      <alignment horizontal="left"/>
    </xf>
    <xf numFmtId="0" fontId="28" fillId="0" borderId="15" xfId="0" applyFont="1" applyBorder="1"/>
    <xf numFmtId="9" fontId="0" fillId="0" borderId="15" xfId="0" applyNumberFormat="1" applyBorder="1" applyAlignment="1">
      <alignment horizontal="center"/>
    </xf>
    <xf numFmtId="0" fontId="30" fillId="0" borderId="15" xfId="0" applyFont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8" xfId="0" applyBorder="1"/>
    <xf numFmtId="0" fontId="0" fillId="0" borderId="18" xfId="0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left"/>
    </xf>
    <xf numFmtId="0" fontId="30" fillId="0" borderId="2" xfId="0" applyFont="1" applyBorder="1" applyAlignment="1">
      <alignment horizontal="center"/>
    </xf>
    <xf numFmtId="0" fontId="0" fillId="0" borderId="2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3" xfId="0" applyBorder="1" applyAlignment="1">
      <alignment horizontal="left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7" borderId="28" xfId="0" applyFill="1" applyBorder="1" applyAlignment="1">
      <alignment horizontal="left"/>
    </xf>
    <xf numFmtId="0" fontId="0" fillId="7" borderId="28" xfId="0" applyFill="1" applyBorder="1"/>
    <xf numFmtId="0" fontId="0" fillId="7" borderId="28" xfId="0" applyFill="1" applyBorder="1" applyAlignment="1">
      <alignment horizontal="center"/>
    </xf>
    <xf numFmtId="0" fontId="30" fillId="7" borderId="28" xfId="0" applyFont="1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2" xfId="0" applyFill="1" applyBorder="1" applyAlignment="1">
      <alignment horizontal="left"/>
    </xf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0" fontId="30" fillId="7" borderId="2" xfId="0" applyFon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7" borderId="31" xfId="0" applyFill="1" applyBorder="1" applyAlignment="1">
      <alignment horizontal="left"/>
    </xf>
    <xf numFmtId="0" fontId="30" fillId="7" borderId="31" xfId="0" applyFont="1" applyFill="1" applyBorder="1"/>
    <xf numFmtId="0" fontId="0" fillId="7" borderId="31" xfId="0" applyFill="1" applyBorder="1" applyAlignment="1">
      <alignment horizontal="center"/>
    </xf>
    <xf numFmtId="0" fontId="30" fillId="7" borderId="31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28" fillId="0" borderId="18" xfId="0" applyFont="1" applyBorder="1"/>
    <xf numFmtId="0" fontId="0" fillId="7" borderId="18" xfId="0" applyFill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28" fillId="0" borderId="25" xfId="0" applyFont="1" applyBorder="1"/>
    <xf numFmtId="1" fontId="0" fillId="7" borderId="25" xfId="0" applyNumberFormat="1" applyFill="1" applyBorder="1" applyAlignment="1">
      <alignment horizontal="center"/>
    </xf>
    <xf numFmtId="1" fontId="30" fillId="0" borderId="25" xfId="0" applyNumberFormat="1" applyFon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31" fillId="0" borderId="18" xfId="0" applyFont="1" applyBorder="1"/>
    <xf numFmtId="9" fontId="0" fillId="0" borderId="25" xfId="0" applyNumberFormat="1" applyBorder="1" applyAlignment="1">
      <alignment horizontal="center"/>
    </xf>
    <xf numFmtId="0" fontId="30" fillId="0" borderId="25" xfId="0" applyFont="1" applyBorder="1" applyAlignment="1">
      <alignment horizontal="center"/>
    </xf>
    <xf numFmtId="9" fontId="0" fillId="0" borderId="26" xfId="0" applyNumberFormat="1" applyBorder="1" applyAlignment="1">
      <alignment horizontal="center"/>
    </xf>
    <xf numFmtId="0" fontId="13" fillId="0" borderId="34" xfId="0" applyFont="1" applyBorder="1" applyAlignment="1">
      <alignment horizontal="left"/>
    </xf>
    <xf numFmtId="0" fontId="13" fillId="7" borderId="18" xfId="0" applyFont="1" applyFill="1" applyBorder="1" applyAlignment="1">
      <alignment horizontal="left"/>
    </xf>
    <xf numFmtId="0" fontId="31" fillId="7" borderId="18" xfId="0" applyFont="1" applyFill="1" applyBorder="1"/>
    <xf numFmtId="0" fontId="0" fillId="0" borderId="34" xfId="0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7" borderId="3" xfId="0" applyFill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13" fillId="0" borderId="27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0" fontId="0" fillId="0" borderId="30" xfId="0" applyBorder="1"/>
    <xf numFmtId="0" fontId="21" fillId="0" borderId="38" xfId="0" applyFont="1" applyBorder="1" applyAlignment="1">
      <alignment horizontal="left" vertical="center"/>
    </xf>
    <xf numFmtId="0" fontId="0" fillId="0" borderId="38" xfId="0" applyBorder="1"/>
    <xf numFmtId="0" fontId="0" fillId="0" borderId="38" xfId="0" applyBorder="1" applyAlignment="1">
      <alignment horizontal="center"/>
    </xf>
    <xf numFmtId="0" fontId="30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21" fillId="0" borderId="25" xfId="0" applyFont="1" applyBorder="1" applyAlignment="1">
      <alignment horizontal="left" vertical="center"/>
    </xf>
    <xf numFmtId="0" fontId="0" fillId="0" borderId="40" xfId="0" applyBorder="1"/>
    <xf numFmtId="0" fontId="21" fillId="0" borderId="31" xfId="0" applyFont="1" applyBorder="1" applyAlignment="1">
      <alignment horizontal="left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6" borderId="17" xfId="0" applyFill="1" applyBorder="1" applyAlignment="1">
      <alignment horizontal="left"/>
    </xf>
    <xf numFmtId="0" fontId="21" fillId="0" borderId="18" xfId="0" applyFont="1" applyBorder="1" applyAlignment="1">
      <alignment horizontal="left" vertical="center"/>
    </xf>
    <xf numFmtId="0" fontId="0" fillId="0" borderId="41" xfId="0" applyBorder="1" applyAlignment="1">
      <alignment horizontal="left"/>
    </xf>
    <xf numFmtId="0" fontId="0" fillId="0" borderId="38" xfId="0" applyBorder="1" applyAlignment="1">
      <alignment horizontal="left"/>
    </xf>
    <xf numFmtId="0" fontId="28" fillId="0" borderId="38" xfId="0" applyFont="1" applyBorder="1"/>
    <xf numFmtId="0" fontId="0" fillId="0" borderId="42" xfId="0" applyBorder="1" applyAlignment="1">
      <alignment horizontal="left"/>
    </xf>
    <xf numFmtId="0" fontId="0" fillId="7" borderId="18" xfId="0" applyFill="1" applyBorder="1" applyAlignment="1">
      <alignment horizontal="left"/>
    </xf>
    <xf numFmtId="0" fontId="0" fillId="7" borderId="18" xfId="0" applyFill="1" applyBorder="1"/>
    <xf numFmtId="0" fontId="13" fillId="7" borderId="18" xfId="0" applyFont="1" applyFill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13" fillId="7" borderId="2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5" xfId="0" applyFont="1" applyBorder="1"/>
    <xf numFmtId="0" fontId="13" fillId="7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25" xfId="0" applyFont="1" applyBorder="1" applyAlignment="1">
      <alignment horizontal="left"/>
    </xf>
    <xf numFmtId="0" fontId="13" fillId="0" borderId="25" xfId="0" applyFont="1" applyBorder="1"/>
    <xf numFmtId="0" fontId="13" fillId="7" borderId="25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31" xfId="0" applyBorder="1" applyAlignment="1">
      <alignment horizontal="left"/>
    </xf>
    <xf numFmtId="0" fontId="28" fillId="0" borderId="31" xfId="0" applyFont="1" applyBorder="1"/>
    <xf numFmtId="9" fontId="0" fillId="7" borderId="31" xfId="0" applyNumberFormat="1" applyFill="1" applyBorder="1" applyAlignment="1">
      <alignment horizontal="center"/>
    </xf>
    <xf numFmtId="0" fontId="30" fillId="0" borderId="31" xfId="0" applyFont="1" applyBorder="1" applyAlignment="1">
      <alignment horizontal="center"/>
    </xf>
    <xf numFmtId="9" fontId="0" fillId="0" borderId="31" xfId="0" applyNumberFormat="1" applyBorder="1" applyAlignment="1">
      <alignment horizontal="center"/>
    </xf>
    <xf numFmtId="9" fontId="0" fillId="0" borderId="32" xfId="0" applyNumberFormat="1" applyBorder="1" applyAlignment="1">
      <alignment horizontal="center"/>
    </xf>
    <xf numFmtId="0" fontId="0" fillId="0" borderId="5" xfId="0" applyBorder="1"/>
    <xf numFmtId="0" fontId="0" fillId="7" borderId="5" xfId="0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6" borderId="20" xfId="0" applyFill="1" applyBorder="1"/>
    <xf numFmtId="0" fontId="0" fillId="7" borderId="31" xfId="0" applyFill="1" applyBorder="1"/>
    <xf numFmtId="9" fontId="0" fillId="7" borderId="25" xfId="0" applyNumberFormat="1" applyFill="1" applyBorder="1" applyAlignment="1">
      <alignment horizontal="center"/>
    </xf>
    <xf numFmtId="0" fontId="0" fillId="7" borderId="34" xfId="0" applyFill="1" applyBorder="1" applyAlignment="1">
      <alignment horizontal="left"/>
    </xf>
    <xf numFmtId="0" fontId="28" fillId="7" borderId="18" xfId="0" applyFont="1" applyFill="1" applyBorder="1"/>
    <xf numFmtId="0" fontId="30" fillId="7" borderId="18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24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25" xfId="0" applyFill="1" applyBorder="1" applyAlignment="1">
      <alignment horizontal="left"/>
    </xf>
    <xf numFmtId="0" fontId="28" fillId="7" borderId="25" xfId="0" applyFont="1" applyFill="1" applyBorder="1"/>
    <xf numFmtId="0" fontId="30" fillId="7" borderId="25" xfId="0" applyFont="1" applyFill="1" applyBorder="1" applyAlignment="1">
      <alignment horizontal="center"/>
    </xf>
    <xf numFmtId="9" fontId="0" fillId="7" borderId="26" xfId="0" applyNumberFormat="1" applyFill="1" applyBorder="1" applyAlignment="1">
      <alignment horizontal="center"/>
    </xf>
    <xf numFmtId="0" fontId="0" fillId="7" borderId="46" xfId="0" applyFill="1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7" borderId="36" xfId="0" applyFill="1" applyBorder="1" applyAlignment="1">
      <alignment horizontal="left"/>
    </xf>
    <xf numFmtId="0" fontId="0" fillId="0" borderId="34" xfId="0" applyBorder="1"/>
    <xf numFmtId="0" fontId="0" fillId="0" borderId="44" xfId="0" applyBorder="1"/>
    <xf numFmtId="0" fontId="21" fillId="0" borderId="45" xfId="0" applyFont="1" applyBorder="1" applyAlignment="1">
      <alignment horizontal="left" vertical="center"/>
    </xf>
    <xf numFmtId="0" fontId="0" fillId="6" borderId="34" xfId="0" applyFill="1" applyBorder="1" applyAlignment="1">
      <alignment horizontal="left"/>
    </xf>
    <xf numFmtId="49" fontId="0" fillId="0" borderId="18" xfId="0" applyNumberFormat="1" applyBorder="1" applyAlignment="1">
      <alignment horizontal="left"/>
    </xf>
    <xf numFmtId="1" fontId="0" fillId="0" borderId="18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49" fontId="0" fillId="0" borderId="2" xfId="0" applyNumberFormat="1" applyBorder="1"/>
    <xf numFmtId="0" fontId="21" fillId="0" borderId="20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172" fontId="0" fillId="0" borderId="2" xfId="0" applyNumberFormat="1" applyBorder="1" applyAlignment="1">
      <alignment horizontal="center"/>
    </xf>
    <xf numFmtId="172" fontId="0" fillId="0" borderId="2" xfId="0" applyNumberFormat="1" applyBorder="1"/>
    <xf numFmtId="172" fontId="0" fillId="0" borderId="21" xfId="0" applyNumberFormat="1" applyBorder="1" applyAlignment="1">
      <alignment horizontal="center"/>
    </xf>
    <xf numFmtId="0" fontId="13" fillId="0" borderId="34" xfId="0" applyFont="1" applyBorder="1"/>
    <xf numFmtId="10" fontId="0" fillId="0" borderId="2" xfId="0" applyNumberFormat="1" applyBorder="1" applyAlignment="1">
      <alignment horizontal="center"/>
    </xf>
    <xf numFmtId="9" fontId="0" fillId="0" borderId="21" xfId="0" applyNumberFormat="1" applyBorder="1" applyAlignment="1">
      <alignment horizontal="center"/>
    </xf>
    <xf numFmtId="0" fontId="13" fillId="0" borderId="20" xfId="0" applyFont="1" applyBorder="1"/>
    <xf numFmtId="9" fontId="0" fillId="0" borderId="43" xfId="0" applyNumberFormat="1" applyBorder="1" applyAlignment="1">
      <alignment horizontal="center"/>
    </xf>
    <xf numFmtId="10" fontId="13" fillId="0" borderId="48" xfId="0" applyNumberFormat="1" applyFont="1" applyBorder="1"/>
    <xf numFmtId="10" fontId="0" fillId="0" borderId="49" xfId="0" applyNumberFormat="1" applyBorder="1" applyAlignment="1">
      <alignment horizontal="left"/>
    </xf>
    <xf numFmtId="10" fontId="0" fillId="0" borderId="49" xfId="0" applyNumberFormat="1" applyBorder="1"/>
    <xf numFmtId="10" fontId="0" fillId="0" borderId="49" xfId="0" applyNumberFormat="1" applyBorder="1" applyAlignment="1">
      <alignment horizontal="center"/>
    </xf>
    <xf numFmtId="10" fontId="0" fillId="0" borderId="50" xfId="0" applyNumberFormat="1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52" xfId="0" applyBorder="1" applyAlignment="1">
      <alignment horizontal="left"/>
    </xf>
    <xf numFmtId="0" fontId="13" fillId="0" borderId="0" xfId="0" applyFont="1"/>
    <xf numFmtId="0" fontId="0" fillId="0" borderId="53" xfId="0" applyBorder="1"/>
    <xf numFmtId="0" fontId="0" fillId="0" borderId="51" xfId="0" applyBorder="1"/>
    <xf numFmtId="0" fontId="0" fillId="0" borderId="51" xfId="0" applyBorder="1" applyAlignment="1">
      <alignment horizontal="center"/>
    </xf>
    <xf numFmtId="0" fontId="0" fillId="0" borderId="54" xfId="0" applyBorder="1" applyAlignment="1">
      <alignment horizontal="center"/>
    </xf>
    <xf numFmtId="0" fontId="27" fillId="0" borderId="25" xfId="0" applyFont="1" applyBorder="1"/>
    <xf numFmtId="0" fontId="13" fillId="0" borderId="18" xfId="0" applyFont="1" applyBorder="1" applyAlignment="1">
      <alignment horizontal="left"/>
    </xf>
    <xf numFmtId="0" fontId="21" fillId="0" borderId="45" xfId="0" applyFont="1" applyBorder="1" applyAlignment="1">
      <alignment vertical="center"/>
    </xf>
    <xf numFmtId="0" fontId="21" fillId="0" borderId="55" xfId="0" applyFont="1" applyBorder="1" applyAlignment="1">
      <alignment horizontal="left" vertical="center"/>
    </xf>
    <xf numFmtId="0" fontId="0" fillId="0" borderId="45" xfId="0" applyBorder="1"/>
    <xf numFmtId="0" fontId="27" fillId="0" borderId="45" xfId="0" applyFont="1" applyBorder="1"/>
    <xf numFmtId="0" fontId="0" fillId="0" borderId="45" xfId="0" applyBorder="1" applyAlignment="1">
      <alignment horizontal="center"/>
    </xf>
    <xf numFmtId="0" fontId="0" fillId="0" borderId="56" xfId="0" applyBorder="1" applyAlignment="1">
      <alignment horizontal="center"/>
    </xf>
    <xf numFmtId="0" fontId="21" fillId="0" borderId="18" xfId="0" applyFont="1" applyBorder="1" applyAlignment="1">
      <alignment vertical="center"/>
    </xf>
    <xf numFmtId="0" fontId="21" fillId="0" borderId="57" xfId="0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7" xfId="0" applyBorder="1" applyAlignment="1">
      <alignment horizontal="left"/>
    </xf>
    <xf numFmtId="0" fontId="4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 wrapText="1"/>
    </xf>
    <xf numFmtId="9" fontId="10" fillId="7" borderId="0" xfId="0" applyNumberFormat="1" applyFont="1" applyFill="1" applyAlignment="1">
      <alignment horizontal="center" vertical="center"/>
    </xf>
    <xf numFmtId="170" fontId="9" fillId="7" borderId="0" xfId="2" applyNumberFormat="1" applyFont="1" applyFill="1" applyBorder="1" applyAlignment="1">
      <alignment horizontal="center" vertical="center"/>
    </xf>
    <xf numFmtId="167" fontId="9" fillId="7" borderId="0" xfId="1" applyNumberFormat="1" applyFont="1" applyFill="1" applyBorder="1" applyAlignment="1">
      <alignment horizontal="center" vertical="center"/>
    </xf>
    <xf numFmtId="171" fontId="9" fillId="7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9" fontId="10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9" fontId="10" fillId="7" borderId="38" xfId="0" applyNumberFormat="1" applyFont="1" applyFill="1" applyBorder="1" applyAlignment="1">
      <alignment horizontal="center" vertical="center"/>
    </xf>
    <xf numFmtId="173" fontId="9" fillId="8" borderId="5" xfId="0" applyNumberFormat="1" applyFont="1" applyFill="1" applyBorder="1" applyAlignment="1">
      <alignment horizontal="center" vertical="center"/>
    </xf>
    <xf numFmtId="174" fontId="9" fillId="7" borderId="5" xfId="2" applyNumberFormat="1" applyFont="1" applyFill="1" applyBorder="1" applyAlignment="1">
      <alignment horizontal="center" vertical="center"/>
    </xf>
    <xf numFmtId="173" fontId="9" fillId="8" borderId="2" xfId="0" applyNumberFormat="1" applyFont="1" applyFill="1" applyBorder="1" applyAlignment="1">
      <alignment horizontal="center" vertical="center"/>
    </xf>
    <xf numFmtId="175" fontId="9" fillId="7" borderId="5" xfId="0" applyNumberFormat="1" applyFont="1" applyFill="1" applyBorder="1" applyAlignment="1">
      <alignment horizontal="center" vertical="center"/>
    </xf>
    <xf numFmtId="176" fontId="9" fillId="7" borderId="5" xfId="0" applyNumberFormat="1" applyFont="1" applyFill="1" applyBorder="1" applyAlignment="1">
      <alignment horizontal="center" vertical="center"/>
    </xf>
    <xf numFmtId="175" fontId="9" fillId="7" borderId="7" xfId="0" applyNumberFormat="1" applyFont="1" applyFill="1" applyBorder="1" applyAlignment="1">
      <alignment horizontal="center" vertical="center"/>
    </xf>
    <xf numFmtId="177" fontId="9" fillId="7" borderId="5" xfId="2" applyNumberFormat="1" applyFont="1" applyFill="1" applyBorder="1" applyAlignment="1">
      <alignment horizontal="center" vertical="center"/>
    </xf>
    <xf numFmtId="175" fontId="9" fillId="7" borderId="5" xfId="2" applyNumberFormat="1" applyFont="1" applyFill="1" applyBorder="1" applyAlignment="1">
      <alignment horizontal="center" vertical="center"/>
    </xf>
    <xf numFmtId="177" fontId="9" fillId="7" borderId="5" xfId="1" applyNumberFormat="1" applyFont="1" applyFill="1" applyBorder="1" applyAlignment="1">
      <alignment horizontal="center" vertical="center"/>
    </xf>
    <xf numFmtId="174" fontId="9" fillId="7" borderId="2" xfId="2" applyNumberFormat="1" applyFont="1" applyFill="1" applyBorder="1" applyAlignment="1">
      <alignment horizontal="center" vertical="center"/>
    </xf>
    <xf numFmtId="177" fontId="9" fillId="7" borderId="2" xfId="1" applyNumberFormat="1" applyFont="1" applyFill="1" applyBorder="1" applyAlignment="1">
      <alignment horizontal="center" vertical="center"/>
    </xf>
    <xf numFmtId="175" fontId="9" fillId="7" borderId="2" xfId="0" applyNumberFormat="1" applyFont="1" applyFill="1" applyBorder="1" applyAlignment="1">
      <alignment horizontal="center" vertical="center"/>
    </xf>
    <xf numFmtId="176" fontId="9" fillId="7" borderId="2" xfId="0" applyNumberFormat="1" applyFont="1" applyFill="1" applyBorder="1" applyAlignment="1">
      <alignment horizontal="center" vertical="center"/>
    </xf>
    <xf numFmtId="0" fontId="0" fillId="14" borderId="9" xfId="0" applyFill="1" applyBorder="1" applyAlignment="1">
      <alignment wrapText="1"/>
    </xf>
    <xf numFmtId="0" fontId="0" fillId="14" borderId="61" xfId="0" applyFill="1" applyBorder="1" applyAlignment="1">
      <alignment wrapText="1"/>
    </xf>
    <xf numFmtId="0" fontId="40" fillId="0" borderId="0" xfId="0" applyFont="1"/>
    <xf numFmtId="0" fontId="40" fillId="0" borderId="0" xfId="0" applyFont="1" applyAlignment="1">
      <alignment vertical="center" wrapText="1"/>
    </xf>
    <xf numFmtId="0" fontId="40" fillId="0" borderId="65" xfId="0" applyFont="1" applyBorder="1" applyAlignment="1">
      <alignment vertical="center" wrapText="1"/>
    </xf>
    <xf numFmtId="0" fontId="41" fillId="15" borderId="62" xfId="0" applyFont="1" applyFill="1" applyBorder="1" applyAlignment="1">
      <alignment horizontal="center" vertical="center" wrapText="1"/>
    </xf>
    <xf numFmtId="0" fontId="42" fillId="0" borderId="64" xfId="0" applyFont="1" applyBorder="1" applyAlignment="1">
      <alignment horizontal="left" vertical="center" wrapText="1"/>
    </xf>
    <xf numFmtId="0" fontId="42" fillId="0" borderId="63" xfId="0" applyFont="1" applyBorder="1" applyAlignment="1">
      <alignment horizontal="left" vertical="center" wrapText="1"/>
    </xf>
    <xf numFmtId="167" fontId="9" fillId="7" borderId="0" xfId="0" applyNumberFormat="1" applyFont="1" applyFill="1" applyAlignment="1">
      <alignment horizontal="center" vertical="center" wrapText="1"/>
    </xf>
    <xf numFmtId="174" fontId="9" fillId="7" borderId="0" xfId="2" applyNumberFormat="1" applyFont="1" applyFill="1" applyBorder="1" applyAlignment="1">
      <alignment horizontal="center" vertical="center"/>
    </xf>
    <xf numFmtId="177" fontId="9" fillId="7" borderId="0" xfId="1" applyNumberFormat="1" applyFont="1" applyFill="1" applyBorder="1" applyAlignment="1">
      <alignment horizontal="center" vertical="center"/>
    </xf>
    <xf numFmtId="175" fontId="9" fillId="7" borderId="0" xfId="0" applyNumberFormat="1" applyFont="1" applyFill="1" applyAlignment="1">
      <alignment horizontal="center" vertical="center"/>
    </xf>
    <xf numFmtId="176" fontId="9" fillId="7" borderId="0" xfId="0" applyNumberFormat="1" applyFont="1" applyFill="1" applyAlignment="1">
      <alignment horizontal="center" vertical="center"/>
    </xf>
    <xf numFmtId="0" fontId="43" fillId="16" borderId="0" xfId="0" applyFont="1" applyFill="1"/>
    <xf numFmtId="0" fontId="21" fillId="16" borderId="0" xfId="0" applyFont="1" applyFill="1"/>
    <xf numFmtId="0" fontId="21" fillId="16" borderId="61" xfId="0" applyFont="1" applyFill="1" applyBorder="1"/>
    <xf numFmtId="0" fontId="47" fillId="4" borderId="2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left" vertical="center" wrapText="1"/>
    </xf>
    <xf numFmtId="165" fontId="47" fillId="3" borderId="2" xfId="0" applyNumberFormat="1" applyFont="1" applyFill="1" applyBorder="1" applyAlignment="1">
      <alignment horizontal="center" vertical="center" wrapText="1"/>
    </xf>
    <xf numFmtId="166" fontId="47" fillId="3" borderId="2" xfId="2" applyNumberFormat="1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 wrapText="1"/>
    </xf>
    <xf numFmtId="164" fontId="47" fillId="3" borderId="2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7" fillId="4" borderId="2" xfId="0" applyNumberFormat="1" applyFont="1" applyFill="1" applyBorder="1" applyAlignment="1">
      <alignment horizontal="center" vertical="center" wrapText="1"/>
    </xf>
    <xf numFmtId="166" fontId="47" fillId="4" borderId="2" xfId="2" applyNumberFormat="1" applyFont="1" applyFill="1" applyBorder="1" applyAlignment="1">
      <alignment horizontal="center" vertical="center" wrapText="1"/>
    </xf>
    <xf numFmtId="164" fontId="47" fillId="4" borderId="2" xfId="0" applyNumberFormat="1" applyFont="1" applyFill="1" applyBorder="1" applyAlignment="1">
      <alignment horizontal="center" vertical="center" wrapText="1"/>
    </xf>
    <xf numFmtId="164" fontId="47" fillId="4" borderId="8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173" fontId="9" fillId="7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9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46" fillId="0" borderId="61" xfId="0" applyFont="1" applyBorder="1" applyAlignment="1">
      <alignment horizontal="left" vertical="center"/>
    </xf>
    <xf numFmtId="0" fontId="21" fillId="0" borderId="2" xfId="0" applyFont="1" applyBorder="1" applyAlignment="1">
      <alignment horizontal="center"/>
    </xf>
    <xf numFmtId="0" fontId="0" fillId="9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11" fillId="13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20" fillId="13" borderId="8" xfId="0" applyFont="1" applyFill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5" fillId="10" borderId="2" xfId="0" applyFont="1" applyFill="1" applyBorder="1" applyAlignment="1">
      <alignment wrapText="1"/>
    </xf>
    <xf numFmtId="0" fontId="5" fillId="10" borderId="58" xfId="0" applyFont="1" applyFill="1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36" fillId="10" borderId="7" xfId="0" applyFont="1" applyFill="1" applyBorder="1" applyAlignment="1">
      <alignment wrapText="1"/>
    </xf>
    <xf numFmtId="0" fontId="0" fillId="0" borderId="61" xfId="0" applyBorder="1" applyAlignment="1">
      <alignment wrapText="1"/>
    </xf>
    <xf numFmtId="0" fontId="0" fillId="0" borderId="4" xfId="0" applyBorder="1" applyAlignment="1">
      <alignment wrapText="1"/>
    </xf>
    <xf numFmtId="0" fontId="12" fillId="11" borderId="8" xfId="0" applyFont="1" applyFill="1" applyBorder="1" applyAlignment="1">
      <alignment wrapText="1"/>
    </xf>
    <xf numFmtId="0" fontId="5" fillId="12" borderId="8" xfId="0" applyFont="1" applyFill="1" applyBorder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21" fillId="0" borderId="0" xfId="0" applyFont="1"/>
    <xf numFmtId="0" fontId="21" fillId="16" borderId="0" xfId="0" applyFont="1" applyFill="1"/>
    <xf numFmtId="0" fontId="21" fillId="16" borderId="61" xfId="0" applyFont="1" applyFill="1" applyBorder="1"/>
    <xf numFmtId="0" fontId="5" fillId="10" borderId="8" xfId="0" applyFont="1" applyFill="1" applyBorder="1" applyAlignment="1">
      <alignment wrapText="1"/>
    </xf>
    <xf numFmtId="0" fontId="22" fillId="9" borderId="8" xfId="0" applyFont="1" applyFill="1" applyBorder="1" applyAlignment="1">
      <alignment wrapText="1"/>
    </xf>
    <xf numFmtId="0" fontId="21" fillId="0" borderId="8" xfId="0" applyFont="1" applyBorder="1" applyAlignment="1">
      <alignment wrapText="1"/>
    </xf>
    <xf numFmtId="0" fontId="39" fillId="14" borderId="8" xfId="0" applyFont="1" applyFill="1" applyBorder="1" applyAlignment="1">
      <alignment horizontal="left" wrapText="1"/>
    </xf>
    <xf numFmtId="0" fontId="39" fillId="14" borderId="9" xfId="0" applyFont="1" applyFill="1" applyBorder="1" applyAlignment="1">
      <alignment horizontal="left"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9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13" borderId="8" xfId="0" applyFont="1" applyFill="1" applyBorder="1" applyAlignment="1">
      <alignment vertical="center" wrapText="1"/>
    </xf>
    <xf numFmtId="0" fontId="46" fillId="0" borderId="6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FF22BA61-2003-49B5-AED1-38C37CC18A63}"/>
    <cellStyle name="Percent" xfId="2" builtinId="5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son%20Daoust\Dropbox%20(Ellab)\Ellab\Ellab%20Recommendations%20Tools\Monitoring\EU%20Pricing\2024%20Pricing\MASTER%20Price%20list%20HanwellPro_IceSpy_2024%201212%20V16%20JD.xlsx" TargetMode="External"/><Relationship Id="rId1" Type="http://schemas.openxmlformats.org/officeDocument/2006/relationships/externalLinkPath" Target="/Users/Jason%20Daoust/Dropbox%20(Ellab)/Ellab/Ellab%20Recommendations%20Tools/Monitoring/EU%20Pricing/2024%20Pricing/MASTER%20Price%20list%20HanwellPro_IceSpy_2024%201212%20V16%20J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xed Calibration Points"/>
      <sheetName val="MASTER CORE"/>
      <sheetName val="MASTER CORE (JD)"/>
      <sheetName val="MASTER Price list HanwellPro_Ic"/>
    </sheetNames>
    <sheetDataSet>
      <sheetData sheetId="0" refreshError="1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son Daoust" id="{9F595712-7C86-4F90-9BFC-36532896210A}" userId="S::jda@ellab.com::4f35f1d3-4151-4c6d-8a1e-d90f6ca4598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5-10-22T20:42:44.52" personId="{9F595712-7C86-4F90-9BFC-36532896210A}" id="{D982D8D5-FCF6-4633-922F-5CCF6378E2A9}">
    <text>Previously 33619001</text>
  </threadedComment>
  <threadedComment ref="D11" dT="2025-10-22T20:46:45.55" personId="{9F595712-7C86-4F90-9BFC-36532896210A}" id="{8417FB12-F343-4B87-A8FE-4D378437E3B5}">
    <text>Previously 33619061</text>
  </threadedComment>
  <threadedComment ref="D17" dT="2025-10-22T20:58:45.71" personId="{9F595712-7C86-4F90-9BFC-36532896210A}" id="{1826CE03-8850-454E-8285-2FD10F234401}">
    <text>Previously 33777128</text>
  </threadedComment>
  <threadedComment ref="D21" dT="2025-10-22T20:44:37.81" personId="{9F595712-7C86-4F90-9BFC-36532896210A}" id="{BA174B20-D5C9-437F-9A20-A0512CBB8DA6}">
    <text>Previously 33619010</text>
  </threadedComment>
  <threadedComment ref="D23" dT="2025-10-22T20:45:17.36" personId="{9F595712-7C86-4F90-9BFC-36532896210A}" id="{C2B81A25-FCB1-4984-8662-63760D3CA11D}">
    <text>Previously 33619020</text>
  </threadedComment>
  <threadedComment ref="D24" dT="2025-10-22T20:46:01.80" personId="{9F595712-7C86-4F90-9BFC-36532896210A}" id="{8D95168F-F8A4-4281-820F-C81EE5BF241C}">
    <text>Previously 33619030</text>
  </threadedComment>
  <threadedComment ref="D28" dT="2025-10-22T20:54:49.77" personId="{9F595712-7C86-4F90-9BFC-36532896210A}" id="{3FE35492-DF6F-4F18-9247-9BFB6557426D}">
    <text>Previously 33619550</text>
  </threadedComment>
  <threadedComment ref="D29" dT="2025-10-22T20:55:58.35" personId="{9F595712-7C86-4F90-9BFC-36532896210A}" id="{8929DD79-37BD-48E8-BCC2-AEB626281102}">
    <text>Previously 33619555</text>
  </threadedComment>
  <threadedComment ref="D33" dT="2025-10-22T20:52:21.19" personId="{9F595712-7C86-4F90-9BFC-36532896210A}" id="{8722AA68-6522-4117-88F7-561E3CDF1FA9}">
    <text>Previously 33619530</text>
  </threadedComment>
  <threadedComment ref="D34" dT="2025-10-22T20:56:59.55" personId="{9F595712-7C86-4F90-9BFC-36532896210A}" id="{A5BDD0F8-3AD3-4175-B19C-6A16D0CBD02C}">
    <text>Previously 33619560</text>
  </threadedComment>
  <threadedComment ref="D35" dT="2025-10-22T20:57:51.16" personId="{9F595712-7C86-4F90-9BFC-36532896210A}" id="{275DB6D0-2B2A-4752-B54A-90738BABDAB9}">
    <text>Previously 33619590</text>
  </threadedComment>
  <threadedComment ref="D38" dT="2025-11-21T20:46:05.60" personId="{9F595712-7C86-4F90-9BFC-36532896210A}" id="{E8143428-6D86-4538-BC23-1BD7B30FA36F}">
    <text>Was 33619530R</text>
  </threadedComment>
  <threadedComment ref="D39" dT="2025-11-21T20:45:52.87" personId="{9F595712-7C86-4F90-9BFC-36532896210A}" id="{FE96E24C-B32E-45D4-B1A8-8FC332C229F1}">
    <text>Was 33619560R</text>
  </threadedComment>
  <threadedComment ref="D40" dT="2025-11-21T20:45:37.22" personId="{9F595712-7C86-4F90-9BFC-36532896210A}" id="{CBC2D910-0051-4D6A-839A-0150D0AA4490}">
    <text>Was 33619590R</text>
  </threadedComment>
  <threadedComment ref="D57" dT="2025-11-21T20:48:43.07" personId="{9F595712-7C86-4F90-9BFC-36532896210A}" id="{F97FEC8E-F5A1-48DF-8D03-4E79073BD08F}">
    <text>Was 33619001U</text>
  </threadedComment>
  <threadedComment ref="D71" dT="2025-10-22T20:51:45.32" personId="{9F595712-7C86-4F90-9BFC-36532896210A}" id="{ADBD3232-A3DC-46A8-B018-98504850FFA9}">
    <text>Previously 33619520</text>
  </threadedComment>
  <threadedComment ref="D74" dT="2025-10-22T20:48:06.14" personId="{9F595712-7C86-4F90-9BFC-36532896210A}" id="{73305F64-BAB4-4322-8DDD-31E1ADB92D0F}">
    <text>Previously 33619450</text>
  </threadedComment>
  <threadedComment ref="D75" dT="2025-10-22T20:50:29.19" personId="{9F595712-7C86-4F90-9BFC-36532896210A}" id="{E7118279-315D-4FC8-9254-C127F93F4403}">
    <text>Previously 33619490</text>
  </threadedComment>
  <threadedComment ref="D77" dT="2025-11-21T20:06:07.17" personId="{9F595712-7C86-4F90-9BFC-36532896210A}" id="{BA928F27-2277-4BDA-961B-B525BFDD84F2}">
    <text>Was 33619520R</text>
  </threadedComment>
  <threadedComment ref="D80" dT="2025-11-21T20:06:53.51" personId="{9F595712-7C86-4F90-9BFC-36532896210A}" id="{773DF902-DD8D-4775-AE70-452AB1C42EDD}">
    <text>Was 33619450R</text>
  </threadedComment>
  <threadedComment ref="D81" dT="2025-11-21T20:07:09.76" personId="{9F595712-7C86-4F90-9BFC-36532896210A}" id="{216249B5-CF77-4C27-A9C3-DB4B87A5EF11}">
    <text>Was 33619490R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86" dT="2024-07-09T19:48:06.36" personId="{9F595712-7C86-4F90-9BFC-36532896210A}" id="{0AA13476-0851-42D0-9A4B-3104F34D657E}">
    <text>Includes: Mounting bracket. 4m cable to connect to AP. External power supply.</text>
  </threadedComment>
  <threadedComment ref="E87" dT="2024-07-09T19:48:19.79" personId="{9F595712-7C86-4F90-9BFC-36532896210A}" id="{FA8CBDF2-406B-4BEE-B0E3-53DC49156177}">
    <text>Includes: Mounting bracket. 4m cable to connect to AP. External power supply.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35" dT="2024-07-09T19:50:47.22" personId="{9F595712-7C86-4F90-9BFC-36532896210A}" id="{2BD2A2B9-05E6-4EAA-828F-02B99E8906DF}">
    <text>Not suitable for use with LN2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1" dT="2025-10-22T20:22:25.30" personId="{9F595712-7C86-4F90-9BFC-36532896210A}" id="{34204673-5EB8-451C-B909-7ECFF66AA4B9}">
    <text>Previously 33772713</text>
  </threadedComment>
  <threadedComment ref="D14" dT="2025-10-22T20:23:36.50" personId="{9F595712-7C86-4F90-9BFC-36532896210A}" id="{2E19AF96-C56E-4F32-B726-7ECDF3845C3E}">
    <text>Previously 33772715</text>
  </threadedComment>
  <threadedComment ref="D15" dT="2025-10-22T20:37:45.53" personId="{9F595712-7C86-4F90-9BFC-36532896210A}" id="{A19B7ED6-355C-4655-830A-89CD0A804CBC}">
    <text>Previously 33772815</text>
  </threadedComment>
  <threadedComment ref="D17" dT="2025-10-22T20:26:03.47" personId="{9F595712-7C86-4F90-9BFC-36532896210A}" id="{3F6A2362-9E53-4C07-8416-E3C6916769E7}">
    <text>Previously 33772717</text>
  </threadedComment>
  <threadedComment ref="D18" dT="2025-10-22T20:38:27.91" personId="{9F595712-7C86-4F90-9BFC-36532896210A}" id="{D488530E-8982-4501-AC80-E27661329507}">
    <text>Previously 33772817</text>
  </threadedComment>
  <threadedComment ref="D27" dT="2025-10-22T20:28:03.44" personId="{9F595712-7C86-4F90-9BFC-36532896210A}" id="{146BFBF0-79B1-4F04-A2A0-8CF187FE0E39}">
    <text>Previously 33772721</text>
  </threadedComment>
  <threadedComment ref="D28" dT="2025-10-22T20:39:43.80" personId="{9F595712-7C86-4F90-9BFC-36532896210A}" id="{24EBE2E3-9169-41EE-9E4C-1F421CC8B09E}">
    <text>Previously 33772821</text>
  </threadedComment>
  <threadedComment ref="D33" dT="2025-10-22T20:34:43.11" personId="{9F595712-7C86-4F90-9BFC-36532896210A}" id="{B2CBCF78-4AD9-484F-869E-8DC652702593}">
    <text>Previously 33772787</text>
  </threadedComment>
  <threadedComment ref="D36" dT="2025-10-22T20:29:44.30" personId="{9F595712-7C86-4F90-9BFC-36532896210A}" id="{A41F9EA4-AB0A-4D13-B9B3-5523521DC204}">
    <text>Previously 33772723</text>
  </threadedComment>
  <threadedComment ref="D37" dT="2025-10-22T20:40:21.49" personId="{9F595712-7C86-4F90-9BFC-36532896210A}" id="{76297047-EEB4-4BF6-90E2-E90BDE92AE03}">
    <text>Previously 33772823</text>
  </threadedComment>
  <threadedComment ref="D47" dT="2025-10-22T20:33:00.52" personId="{9F595712-7C86-4F90-9BFC-36532896210A}" id="{CF11D050-DED9-426D-969C-65125121FE91}">
    <text>Previously 33772761</text>
  </threadedComment>
  <threadedComment ref="D56" dT="2025-10-22T20:20:59.87" personId="{9F595712-7C86-4F90-9BFC-36532896210A}" id="{CDF765F5-36AB-41CF-ADEF-219634311E01}">
    <text>Previously 33772710</text>
  </threadedComment>
  <threadedComment ref="D57" dT="2025-10-22T20:35:33.05" personId="{9F595712-7C86-4F90-9BFC-36532896210A}" id="{AE004388-6F99-4F54-8D9A-259FEC8078FB}">
    <text>Previously 33772810</text>
  </threadedComment>
  <threadedComment ref="D63" dT="2025-10-22T20:21:40.90" personId="{9F595712-7C86-4F90-9BFC-36532896210A}" id="{4DFAD666-E6F2-4CBB-A0A0-77BF4DDF729E}">
    <text>Previously 33772711</text>
  </threadedComment>
  <threadedComment ref="D64" dT="2025-10-22T20:37:03.87" personId="{9F595712-7C86-4F90-9BFC-36532896210A}" id="{5C36D99D-DBFC-4E5B-B6DA-CDDBBC0A69D7}">
    <text>Previously 33772811</text>
  </threadedComment>
  <threadedComment ref="D80" dT="2025-10-22T20:30:26.11" personId="{9F595712-7C86-4F90-9BFC-36532896210A}" id="{DB253704-6FC3-4E9E-A514-F54DEAEB8542}">
    <text>Previously 33772725</text>
  </threadedComment>
  <threadedComment ref="D81" dT="2025-10-22T20:41:30.03" personId="{9F595712-7C86-4F90-9BFC-36532896210A}" id="{870E8BD7-68DC-4BC5-A866-6E5243B37DD8}">
    <text>Previously 33772825</text>
  </threadedComment>
  <threadedComment ref="D83" dT="2025-10-22T20:22:59.95" personId="{9F595712-7C86-4F90-9BFC-36532896210A}" id="{DA8D0F4D-C031-49C5-A011-429C1C12121C}">
    <text>Previously 33772714</text>
  </threadedComment>
  <threadedComment ref="D86" dT="2025-10-22T20:25:21.64" personId="{9F595712-7C86-4F90-9BFC-36532896210A}" id="{68B672F1-0DEB-4080-94E5-941BD01418E5}">
    <text>Previously 33772716</text>
  </threadedComment>
  <threadedComment ref="D97" dT="2025-10-22T20:33:42.19" personId="{9F595712-7C86-4F90-9BFC-36532896210A}" id="{B550997D-FA98-42C3-AC94-21EDC676803A}">
    <text>Previously 33772763</text>
  </threadedComment>
  <threadedComment ref="D108" dT="2025-10-22T20:32:04.61" personId="{9F595712-7C86-4F90-9BFC-36532896210A}" id="{C83B11E3-72F2-4C3A-A6C9-F92692B1914E}">
    <text>Previously 33772759</text>
  </threadedComment>
  <threadedComment ref="D111" dT="2025-10-22T20:27:22.06" personId="{9F595712-7C86-4F90-9BFC-36532896210A}" id="{B1CADD81-56D0-43AF-AFA3-4338973BCA55}">
    <text>Previously 33772718</text>
  </threadedComment>
  <threadedComment ref="D112" dT="2025-10-22T20:39:11.92" personId="{9F595712-7C86-4F90-9BFC-36532896210A}" id="{1D67523D-D2B7-495D-BB2C-B4EA6FDC27C1}">
    <text>Previously 33772818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9248-14A7-48E9-B467-334D59C03D54}">
  <dimension ref="A1:H5"/>
  <sheetViews>
    <sheetView tabSelected="1" workbookViewId="0">
      <selection activeCell="G7" sqref="G7"/>
    </sheetView>
  </sheetViews>
  <sheetFormatPr defaultColWidth="8.88671875" defaultRowHeight="14.4" x14ac:dyDescent="0.3"/>
  <cols>
    <col min="1" max="1" width="8.88671875" style="53"/>
    <col min="2" max="2" width="11.5546875" style="53" bestFit="1" customWidth="1"/>
    <col min="3" max="3" width="8.88671875" style="53"/>
    <col min="4" max="4" width="13.6640625" style="53" bestFit="1" customWidth="1"/>
    <col min="5" max="6" width="5.88671875" style="53" bestFit="1" customWidth="1"/>
    <col min="7" max="7" width="8.44140625" style="53" bestFit="1" customWidth="1"/>
    <col min="8" max="8" width="12.109375" style="53" bestFit="1" customWidth="1"/>
    <col min="9" max="16384" width="8.88671875" style="53"/>
  </cols>
  <sheetData>
    <row r="1" spans="1:8" x14ac:dyDescent="0.3">
      <c r="D1" s="53" t="s">
        <v>0</v>
      </c>
    </row>
    <row r="2" spans="1:8" x14ac:dyDescent="0.3">
      <c r="A2" s="53" t="s">
        <v>1</v>
      </c>
      <c r="B2" s="53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</row>
    <row r="3" spans="1:8" x14ac:dyDescent="0.3">
      <c r="A3" s="53">
        <v>18</v>
      </c>
      <c r="B3" s="76">
        <v>46023</v>
      </c>
      <c r="D3" s="77">
        <v>7.43</v>
      </c>
      <c r="E3" s="77">
        <v>8.6</v>
      </c>
      <c r="F3" s="77">
        <v>6</v>
      </c>
      <c r="G3" s="77">
        <v>7.7</v>
      </c>
      <c r="H3" s="77">
        <v>5.5</v>
      </c>
    </row>
    <row r="4" spans="1:8" x14ac:dyDescent="0.3">
      <c r="A4" s="53">
        <v>17</v>
      </c>
      <c r="B4" s="76">
        <v>45658</v>
      </c>
      <c r="D4" s="344">
        <v>7.43</v>
      </c>
      <c r="E4" s="344">
        <v>8.6</v>
      </c>
      <c r="F4" s="344">
        <v>6</v>
      </c>
      <c r="G4" s="344">
        <v>7.7</v>
      </c>
      <c r="H4" s="344">
        <v>5.5</v>
      </c>
    </row>
    <row r="5" spans="1:8" x14ac:dyDescent="0.3">
      <c r="A5" s="53">
        <v>16</v>
      </c>
      <c r="B5" s="76">
        <v>45474</v>
      </c>
      <c r="D5" s="344">
        <v>7.43</v>
      </c>
      <c r="E5" s="344">
        <v>8.6</v>
      </c>
      <c r="F5" s="344">
        <v>6</v>
      </c>
      <c r="G5" s="344">
        <v>7.7</v>
      </c>
      <c r="H5" s="344">
        <v>5.5</v>
      </c>
    </row>
  </sheetData>
  <sheetProtection algorithmName="SHA-512" hashValue="oRGriGGtYVuWoco6CHmdsiVC0m5DzFwM+OL7Hutw74YPJCfHZpw2NqbUOoM9hXUbPBWpEMX4m5cxVWxi9rbiew==" saltValue="/NaLSJf9ybpi1P7nLctl3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B76D-466D-4EB5-8CC1-54DE32088F03}">
  <dimension ref="B1:N86"/>
  <sheetViews>
    <sheetView topLeftCell="A14" zoomScaleNormal="100" workbookViewId="0">
      <selection activeCell="E2" sqref="E2"/>
    </sheetView>
  </sheetViews>
  <sheetFormatPr defaultRowHeight="15" customHeight="1" x14ac:dyDescent="0.3"/>
  <cols>
    <col min="1" max="1" width="5.6640625" customWidth="1"/>
    <col min="2" max="3" width="14.33203125" customWidth="1"/>
    <col min="4" max="4" width="10.6640625" customWidth="1"/>
    <col min="5" max="5" width="51.33203125" customWidth="1"/>
    <col min="6" max="6" width="10.6640625" bestFit="1" customWidth="1"/>
    <col min="7" max="7" width="7.109375" bestFit="1" customWidth="1"/>
    <col min="8" max="8" width="7.44140625" bestFit="1" customWidth="1"/>
    <col min="9" max="10" width="7.109375" bestFit="1" customWidth="1"/>
    <col min="11" max="11" width="9.33203125" bestFit="1" customWidth="1"/>
    <col min="12" max="12" width="9.109375" bestFit="1" customWidth="1"/>
    <col min="13" max="13" width="26.5546875" style="3" customWidth="1"/>
    <col min="15" max="15" width="3.6640625" customWidth="1"/>
  </cols>
  <sheetData>
    <row r="1" spans="2:14" ht="21" x14ac:dyDescent="0.3">
      <c r="B1" s="363" t="s">
        <v>8</v>
      </c>
      <c r="C1" s="363"/>
      <c r="D1" s="363"/>
    </row>
    <row r="2" spans="2:14" ht="21" x14ac:dyDescent="0.3">
      <c r="B2" s="364" t="s">
        <v>9</v>
      </c>
      <c r="C2" s="364"/>
      <c r="D2" s="364"/>
    </row>
    <row r="3" spans="2:14" ht="15.6" x14ac:dyDescent="0.3">
      <c r="B3" s="365" t="s">
        <v>10</v>
      </c>
      <c r="C3" s="365"/>
      <c r="D3" s="365"/>
      <c r="H3" s="1" t="s">
        <v>11</v>
      </c>
      <c r="I3" s="1" t="s">
        <v>4</v>
      </c>
      <c r="J3" s="1" t="s">
        <v>12</v>
      </c>
      <c r="K3" s="1" t="s">
        <v>13</v>
      </c>
      <c r="L3" s="1" t="s">
        <v>14</v>
      </c>
    </row>
    <row r="4" spans="2:14" ht="14.4" x14ac:dyDescent="0.3">
      <c r="B4" s="342" t="s">
        <v>15</v>
      </c>
      <c r="C4" s="342"/>
      <c r="H4" s="66">
        <f>'Version Control'!$D$3</f>
        <v>7.43</v>
      </c>
      <c r="I4" s="66">
        <f>'Version Control'!$E$3</f>
        <v>8.6</v>
      </c>
      <c r="J4" s="66">
        <f>'Version Control'!$F$3</f>
        <v>6</v>
      </c>
      <c r="K4" s="66">
        <f>'Version Control'!$G$3</f>
        <v>7.7</v>
      </c>
      <c r="L4" s="66">
        <f>'Version Control'!$H$3</f>
        <v>5.5</v>
      </c>
    </row>
    <row r="5" spans="2:14" s="11" customFormat="1" ht="24" x14ac:dyDescent="0.3">
      <c r="B5" s="17" t="s">
        <v>16</v>
      </c>
      <c r="C5" s="16" t="s">
        <v>17</v>
      </c>
      <c r="D5" s="17" t="s">
        <v>18</v>
      </c>
      <c r="E5" s="18" t="s">
        <v>19</v>
      </c>
      <c r="F5" s="19" t="s">
        <v>20</v>
      </c>
      <c r="G5" s="17" t="s">
        <v>21</v>
      </c>
      <c r="H5" s="20" t="s">
        <v>22</v>
      </c>
      <c r="I5" s="17" t="s">
        <v>23</v>
      </c>
      <c r="J5" s="21" t="s">
        <v>24</v>
      </c>
      <c r="K5" s="21" t="s">
        <v>25</v>
      </c>
      <c r="L5" s="21" t="s">
        <v>26</v>
      </c>
      <c r="M5" s="2" t="s">
        <v>27</v>
      </c>
      <c r="N5" s="2" t="s">
        <v>28</v>
      </c>
    </row>
    <row r="6" spans="2:14" ht="14.4" x14ac:dyDescent="0.3">
      <c r="B6" s="347" t="s">
        <v>29</v>
      </c>
      <c r="C6" s="348"/>
      <c r="D6" s="348"/>
      <c r="E6" s="348"/>
      <c r="F6" s="348"/>
      <c r="G6" s="348"/>
      <c r="H6" s="348"/>
      <c r="I6" s="348"/>
      <c r="J6" s="348"/>
      <c r="K6" s="348"/>
      <c r="L6" s="349"/>
      <c r="M6" s="65"/>
      <c r="N6" s="43"/>
    </row>
    <row r="7" spans="2:14" ht="28.2" customHeight="1" x14ac:dyDescent="0.3">
      <c r="B7" s="345" t="s">
        <v>30</v>
      </c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65"/>
      <c r="N7" s="43"/>
    </row>
    <row r="8" spans="2:14" ht="14.4" x14ac:dyDescent="0.3">
      <c r="B8" s="33" t="s">
        <v>31</v>
      </c>
      <c r="C8" s="32" t="s">
        <v>32</v>
      </c>
      <c r="D8" s="34">
        <v>33619005</v>
      </c>
      <c r="E8" s="56" t="s">
        <v>33</v>
      </c>
      <c r="F8" s="292">
        <v>1761</v>
      </c>
      <c r="G8" s="36">
        <v>0.35</v>
      </c>
      <c r="H8" s="291">
        <f>ROUND(F8/$H$4,0)</f>
        <v>237</v>
      </c>
      <c r="I8" s="296">
        <f>ROUND(F8/$I$4,0)</f>
        <v>205</v>
      </c>
      <c r="J8" s="297">
        <f>ROUND(F8/$J$4,0)</f>
        <v>294</v>
      </c>
      <c r="K8" s="294">
        <f>ROUND(F8/$K$4,0)</f>
        <v>229</v>
      </c>
      <c r="L8" s="297">
        <f>ROUND(F8/$L$4,0)</f>
        <v>320</v>
      </c>
      <c r="M8" s="65" t="s">
        <v>34</v>
      </c>
      <c r="N8" s="64">
        <f>LEN(E8)</f>
        <v>57</v>
      </c>
    </row>
    <row r="9" spans="2:14" ht="14.4" x14ac:dyDescent="0.3">
      <c r="B9" s="58" t="s">
        <v>31</v>
      </c>
      <c r="C9" s="57" t="s">
        <v>35</v>
      </c>
      <c r="D9" s="59">
        <v>33619002</v>
      </c>
      <c r="E9" s="60" t="s">
        <v>36</v>
      </c>
      <c r="F9" s="292">
        <v>1761</v>
      </c>
      <c r="G9" s="61">
        <v>0.35</v>
      </c>
      <c r="H9" s="291">
        <f>ROUND(F9/$H$4,0)</f>
        <v>237</v>
      </c>
      <c r="I9" s="296">
        <f>ROUND(F9/$I$4,0)</f>
        <v>205</v>
      </c>
      <c r="J9" s="297">
        <f>ROUND(F9/$J$4,0)</f>
        <v>294</v>
      </c>
      <c r="K9" s="294">
        <f>ROUND(F9/$K$4,0)</f>
        <v>229</v>
      </c>
      <c r="L9" s="297">
        <f>ROUND(F9/$L$4,0)</f>
        <v>320</v>
      </c>
      <c r="M9" s="65" t="s">
        <v>37</v>
      </c>
      <c r="N9" s="64">
        <f>LEN(E9)</f>
        <v>52</v>
      </c>
    </row>
    <row r="10" spans="2:14" ht="30" customHeight="1" x14ac:dyDescent="0.3">
      <c r="B10" s="345" t="s">
        <v>38</v>
      </c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65"/>
      <c r="N10" s="43"/>
    </row>
    <row r="11" spans="2:14" ht="24" x14ac:dyDescent="0.3">
      <c r="B11" s="33" t="s">
        <v>31</v>
      </c>
      <c r="C11" s="32" t="s">
        <v>39</v>
      </c>
      <c r="D11" s="34">
        <v>33619063</v>
      </c>
      <c r="E11" s="35" t="s">
        <v>40</v>
      </c>
      <c r="F11" s="292">
        <v>8866</v>
      </c>
      <c r="G11" s="36">
        <v>0.35</v>
      </c>
      <c r="H11" s="291">
        <f>ROUND(F11/$H$4,0)</f>
        <v>1193</v>
      </c>
      <c r="I11" s="296">
        <f>ROUND(F11/$I$4,0)</f>
        <v>1031</v>
      </c>
      <c r="J11" s="297">
        <f>ROUND(F11/$J$4,0)</f>
        <v>1478</v>
      </c>
      <c r="K11" s="294">
        <f>ROUND(F11/$K$4,0)</f>
        <v>1151</v>
      </c>
      <c r="L11" s="297">
        <f>ROUND(F11/$L$4,0)</f>
        <v>1612</v>
      </c>
      <c r="M11" s="65" t="s">
        <v>34</v>
      </c>
      <c r="N11" s="64">
        <f>LEN(E11)</f>
        <v>93</v>
      </c>
    </row>
    <row r="12" spans="2:14" ht="24" x14ac:dyDescent="0.3">
      <c r="B12" s="22" t="s">
        <v>31</v>
      </c>
      <c r="C12" s="27" t="s">
        <v>41</v>
      </c>
      <c r="D12" s="4">
        <v>33619062</v>
      </c>
      <c r="E12" s="24" t="s">
        <v>42</v>
      </c>
      <c r="F12" s="292">
        <v>8866</v>
      </c>
      <c r="G12" s="6">
        <v>0.35</v>
      </c>
      <c r="H12" s="291">
        <f>ROUND(F12/$H$4,0)</f>
        <v>1193</v>
      </c>
      <c r="I12" s="296">
        <f>ROUND(F12/$I$4,0)</f>
        <v>1031</v>
      </c>
      <c r="J12" s="297">
        <f>ROUND(F12/$J$4,0)</f>
        <v>1478</v>
      </c>
      <c r="K12" s="294">
        <f>ROUND(F12/$K$4,0)</f>
        <v>1151</v>
      </c>
      <c r="L12" s="297">
        <f>ROUND(F12/$L$4,0)</f>
        <v>1612</v>
      </c>
      <c r="M12" s="65" t="s">
        <v>37</v>
      </c>
      <c r="N12" s="64">
        <f>LEN(E12)</f>
        <v>88</v>
      </c>
    </row>
    <row r="14" spans="2:14" ht="14.4" x14ac:dyDescent="0.3">
      <c r="B14" s="347" t="s">
        <v>43</v>
      </c>
      <c r="C14" s="348"/>
      <c r="D14" s="348"/>
      <c r="E14" s="348"/>
      <c r="F14" s="348"/>
      <c r="G14" s="348"/>
      <c r="H14" s="348"/>
      <c r="I14" s="348"/>
      <c r="J14" s="348"/>
      <c r="K14" s="348"/>
      <c r="L14" s="349"/>
      <c r="M14" s="65"/>
      <c r="N14" s="43"/>
    </row>
    <row r="15" spans="2:14" ht="14.4" x14ac:dyDescent="0.3">
      <c r="B15" s="345" t="s">
        <v>44</v>
      </c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65"/>
      <c r="N15" s="43"/>
    </row>
    <row r="16" spans="2:14" ht="24" x14ac:dyDescent="0.3">
      <c r="B16" s="22" t="s">
        <v>45</v>
      </c>
      <c r="C16" s="27" t="s">
        <v>46</v>
      </c>
      <c r="D16" s="4">
        <v>33777127</v>
      </c>
      <c r="E16" s="26" t="s">
        <v>47</v>
      </c>
      <c r="F16" s="292">
        <v>4748</v>
      </c>
      <c r="G16" s="6">
        <v>0.22</v>
      </c>
      <c r="H16" s="291">
        <f>ROUND(F16/$H$4,0)</f>
        <v>639</v>
      </c>
      <c r="I16" s="296">
        <f>ROUND(F16/$I$4,0)</f>
        <v>552</v>
      </c>
      <c r="J16" s="297">
        <f>ROUND(F16/$J$4,0)</f>
        <v>791</v>
      </c>
      <c r="K16" s="294">
        <f>ROUND(F16/$K$4,0)</f>
        <v>617</v>
      </c>
      <c r="L16" s="297">
        <f>ROUND(F16/$L$4,0)</f>
        <v>863</v>
      </c>
      <c r="M16" s="65" t="s">
        <v>37</v>
      </c>
      <c r="N16" s="64">
        <f>LEN(E16)</f>
        <v>41</v>
      </c>
    </row>
    <row r="17" spans="2:14" ht="24" x14ac:dyDescent="0.3">
      <c r="B17" s="22" t="s">
        <v>45</v>
      </c>
      <c r="C17" s="27" t="s">
        <v>48</v>
      </c>
      <c r="D17" s="4">
        <v>33777130</v>
      </c>
      <c r="E17" s="26" t="s">
        <v>49</v>
      </c>
      <c r="F17" s="292">
        <v>5705</v>
      </c>
      <c r="G17" s="6">
        <v>0.22</v>
      </c>
      <c r="H17" s="291">
        <f>ROUND(F17/$H$4,0)</f>
        <v>768</v>
      </c>
      <c r="I17" s="296">
        <f>ROUND(F17/$I$4,0)</f>
        <v>663</v>
      </c>
      <c r="J17" s="297">
        <f>ROUND(F17/$J$4,0)</f>
        <v>951</v>
      </c>
      <c r="K17" s="294">
        <f>ROUND(F17/$K$4,0)</f>
        <v>741</v>
      </c>
      <c r="L17" s="297">
        <f>ROUND(F17/$L$4,0)</f>
        <v>1037</v>
      </c>
      <c r="M17" s="65" t="s">
        <v>34</v>
      </c>
      <c r="N17" s="64">
        <f>LEN(E17)</f>
        <v>51</v>
      </c>
    </row>
    <row r="19" spans="2:14" ht="14.4" x14ac:dyDescent="0.3">
      <c r="B19" s="347" t="s">
        <v>50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  <c r="M19" s="65"/>
      <c r="N19" s="43"/>
    </row>
    <row r="20" spans="2:14" ht="14.4" x14ac:dyDescent="0.3">
      <c r="B20" s="345" t="s">
        <v>51</v>
      </c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65"/>
      <c r="N20" s="43"/>
    </row>
    <row r="21" spans="2:14" ht="24" x14ac:dyDescent="0.3">
      <c r="B21" s="22" t="s">
        <v>31</v>
      </c>
      <c r="C21" s="27" t="s">
        <v>52</v>
      </c>
      <c r="D21" s="4">
        <v>33619011</v>
      </c>
      <c r="E21" s="24" t="s">
        <v>53</v>
      </c>
      <c r="F21" s="292">
        <v>19165</v>
      </c>
      <c r="G21" s="6">
        <v>0.35</v>
      </c>
      <c r="H21" s="291">
        <f>ROUND(F21/$H$4,0)</f>
        <v>2579</v>
      </c>
      <c r="I21" s="296">
        <f>ROUND(F21/$I$4,0)</f>
        <v>2228</v>
      </c>
      <c r="J21" s="297">
        <f>ROUND(F21/$J$4,0)</f>
        <v>3194</v>
      </c>
      <c r="K21" s="294">
        <f>ROUND(F21/$K$4,0)</f>
        <v>2489</v>
      </c>
      <c r="L21" s="297">
        <f>ROUND(F21/$L$4,0)</f>
        <v>3485</v>
      </c>
      <c r="M21" s="65" t="s">
        <v>34</v>
      </c>
      <c r="N21" s="64">
        <f>LEN(E21)</f>
        <v>94</v>
      </c>
    </row>
    <row r="22" spans="2:14" ht="14.4" x14ac:dyDescent="0.3">
      <c r="B22" s="345" t="s">
        <v>54</v>
      </c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65"/>
      <c r="N22" s="43"/>
    </row>
    <row r="23" spans="2:14" s="53" customFormat="1" ht="14.4" x14ac:dyDescent="0.3">
      <c r="B23" s="22" t="s">
        <v>31</v>
      </c>
      <c r="C23" s="27" t="s">
        <v>55</v>
      </c>
      <c r="D23" s="4">
        <v>33619026</v>
      </c>
      <c r="E23" s="24" t="s">
        <v>56</v>
      </c>
      <c r="F23" s="292">
        <v>5813</v>
      </c>
      <c r="G23" s="6">
        <v>0.35</v>
      </c>
      <c r="H23" s="291">
        <f>ROUND(F23/$H$4,0)</f>
        <v>782</v>
      </c>
      <c r="I23" s="296">
        <f>ROUND(F23/$I$4,0)</f>
        <v>676</v>
      </c>
      <c r="J23" s="297">
        <f>ROUND(F23/$J$4,0)</f>
        <v>969</v>
      </c>
      <c r="K23" s="294">
        <f>ROUND(F23/$K$4,0)</f>
        <v>755</v>
      </c>
      <c r="L23" s="297">
        <f>ROUND(F23/$L$4,0)</f>
        <v>1057</v>
      </c>
      <c r="M23" s="65" t="s">
        <v>34</v>
      </c>
      <c r="N23" s="64">
        <f>LEN(E23)</f>
        <v>58</v>
      </c>
    </row>
    <row r="24" spans="2:14" ht="14.4" x14ac:dyDescent="0.3">
      <c r="B24" s="22" t="s">
        <v>31</v>
      </c>
      <c r="C24" s="27" t="s">
        <v>57</v>
      </c>
      <c r="D24" s="4">
        <v>33619019</v>
      </c>
      <c r="E24" s="24" t="s">
        <v>58</v>
      </c>
      <c r="F24" s="292">
        <v>6964</v>
      </c>
      <c r="G24" s="6">
        <v>0.35</v>
      </c>
      <c r="H24" s="291">
        <f>ROUND(F24/$H$4,0)</f>
        <v>937</v>
      </c>
      <c r="I24" s="296">
        <f>ROUND(F24/$I$4,0)</f>
        <v>810</v>
      </c>
      <c r="J24" s="297">
        <f>ROUND(F24/$J$4,0)</f>
        <v>1161</v>
      </c>
      <c r="K24" s="294">
        <f>ROUND(F24/$K$4,0)</f>
        <v>904</v>
      </c>
      <c r="L24" s="297">
        <f>ROUND(F24/$L$4,0)</f>
        <v>1266</v>
      </c>
      <c r="M24" s="65" t="s">
        <v>34</v>
      </c>
      <c r="N24" s="64">
        <f>LEN(E24)</f>
        <v>59</v>
      </c>
    </row>
    <row r="25" spans="2:14" ht="14.4" x14ac:dyDescent="0.3">
      <c r="B25" s="345" t="s">
        <v>59</v>
      </c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65"/>
      <c r="N25" s="43"/>
    </row>
    <row r="26" spans="2:14" ht="14.4" x14ac:dyDescent="0.3">
      <c r="B26" s="22" t="s">
        <v>31</v>
      </c>
      <c r="C26" s="27" t="s">
        <v>60</v>
      </c>
      <c r="D26" s="4">
        <v>33619040</v>
      </c>
      <c r="E26" s="24" t="s">
        <v>61</v>
      </c>
      <c r="F26" s="292">
        <v>3835</v>
      </c>
      <c r="G26" s="6">
        <v>0.35</v>
      </c>
      <c r="H26" s="291">
        <f>ROUND(F26/$H$4,0)</f>
        <v>516</v>
      </c>
      <c r="I26" s="296">
        <f>ROUND(F26/$I$4,0)</f>
        <v>446</v>
      </c>
      <c r="J26" s="297">
        <f>ROUND(F26/$J$4,0)</f>
        <v>639</v>
      </c>
      <c r="K26" s="294">
        <f>ROUND(F26/$K$4,0)</f>
        <v>498</v>
      </c>
      <c r="L26" s="297">
        <f>ROUND(F26/$L$4,0)</f>
        <v>697</v>
      </c>
      <c r="M26" s="65" t="s">
        <v>37</v>
      </c>
      <c r="N26" s="64">
        <f>LEN(E26)</f>
        <v>50</v>
      </c>
    </row>
    <row r="27" spans="2:14" ht="14.4" x14ac:dyDescent="0.3">
      <c r="B27" s="345" t="s">
        <v>62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65"/>
      <c r="N27" s="43"/>
    </row>
    <row r="28" spans="2:14" ht="14.4" x14ac:dyDescent="0.3">
      <c r="B28" s="22" t="s">
        <v>31</v>
      </c>
      <c r="C28" s="27" t="s">
        <v>63</v>
      </c>
      <c r="D28" s="4">
        <v>33619551</v>
      </c>
      <c r="E28" s="24" t="s">
        <v>64</v>
      </c>
      <c r="F28" s="292">
        <v>35171</v>
      </c>
      <c r="G28" s="6">
        <v>0.35</v>
      </c>
      <c r="H28" s="291">
        <f>ROUND(F28/$H$4,0)</f>
        <v>4734</v>
      </c>
      <c r="I28" s="296">
        <f>ROUND(F28/$I$4,0)</f>
        <v>4090</v>
      </c>
      <c r="J28" s="297">
        <f>ROUND(F28/$J$4,0)</f>
        <v>5862</v>
      </c>
      <c r="K28" s="294">
        <f>ROUND(F28/$K$4,0)</f>
        <v>4568</v>
      </c>
      <c r="L28" s="297">
        <f>ROUND(F28/$L$4,0)</f>
        <v>6395</v>
      </c>
      <c r="M28" s="65" t="s">
        <v>34</v>
      </c>
      <c r="N28" s="64">
        <f>LEN(E28)</f>
        <v>44</v>
      </c>
    </row>
    <row r="29" spans="2:14" ht="14.4" x14ac:dyDescent="0.3">
      <c r="B29" s="22" t="s">
        <v>31</v>
      </c>
      <c r="C29" s="27" t="s">
        <v>65</v>
      </c>
      <c r="D29" s="4">
        <v>33619556</v>
      </c>
      <c r="E29" s="24" t="s">
        <v>66</v>
      </c>
      <c r="F29" s="292">
        <v>11684</v>
      </c>
      <c r="G29" s="6">
        <v>0.35</v>
      </c>
      <c r="H29" s="291">
        <f>ROUND(F29/$H$4,0)</f>
        <v>1573</v>
      </c>
      <c r="I29" s="296">
        <f>ROUND(F29/$I$4,0)</f>
        <v>1359</v>
      </c>
      <c r="J29" s="297">
        <f>ROUND(F29/$J$4,0)</f>
        <v>1947</v>
      </c>
      <c r="K29" s="294">
        <f>ROUND(F29/$K$4,0)</f>
        <v>1517</v>
      </c>
      <c r="L29" s="297">
        <f>ROUND(F29/$L$4,0)</f>
        <v>2124</v>
      </c>
      <c r="M29" s="65" t="s">
        <v>34</v>
      </c>
      <c r="N29" s="64">
        <f>LEN(E29)</f>
        <v>39</v>
      </c>
    </row>
    <row r="31" spans="2:14" ht="14.4" x14ac:dyDescent="0.3">
      <c r="B31" s="347" t="s">
        <v>67</v>
      </c>
      <c r="C31" s="348"/>
      <c r="D31" s="348"/>
      <c r="E31" s="348"/>
      <c r="F31" s="348"/>
      <c r="G31" s="348"/>
      <c r="H31" s="348"/>
      <c r="I31" s="348"/>
      <c r="J31" s="348"/>
      <c r="K31" s="348"/>
      <c r="L31" s="349"/>
      <c r="M31" s="65"/>
      <c r="N31" s="43"/>
    </row>
    <row r="32" spans="2:14" ht="14.4" x14ac:dyDescent="0.3">
      <c r="B32" s="345" t="s">
        <v>68</v>
      </c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65"/>
      <c r="N32" s="43"/>
    </row>
    <row r="33" spans="2:14" ht="14.4" x14ac:dyDescent="0.3">
      <c r="B33" s="22" t="s">
        <v>69</v>
      </c>
      <c r="C33" s="27" t="s">
        <v>70</v>
      </c>
      <c r="D33" s="8">
        <v>33619531</v>
      </c>
      <c r="E33" s="24" t="s">
        <v>71</v>
      </c>
      <c r="F33" s="292">
        <v>4642</v>
      </c>
      <c r="G33" s="6">
        <v>0.35</v>
      </c>
      <c r="H33" s="291">
        <f>ROUND(F33/$H$4,0)</f>
        <v>625</v>
      </c>
      <c r="I33" s="296">
        <f>ROUND(F33/$I$4,0)</f>
        <v>540</v>
      </c>
      <c r="J33" s="297">
        <f>ROUND(F33/$J$4,0)</f>
        <v>774</v>
      </c>
      <c r="K33" s="294">
        <f>ROUND(F33/$K$4,0)</f>
        <v>603</v>
      </c>
      <c r="L33" s="297">
        <f>ROUND(F33/$L$4,0)</f>
        <v>844</v>
      </c>
      <c r="M33" s="65" t="s">
        <v>34</v>
      </c>
      <c r="N33" s="64">
        <f>LEN(E33)</f>
        <v>63</v>
      </c>
    </row>
    <row r="34" spans="2:14" ht="14.4" x14ac:dyDescent="0.3">
      <c r="B34" s="22" t="s">
        <v>69</v>
      </c>
      <c r="C34" s="27" t="s">
        <v>72</v>
      </c>
      <c r="D34" s="8">
        <v>33619561</v>
      </c>
      <c r="E34" s="24" t="s">
        <v>73</v>
      </c>
      <c r="F34" s="292">
        <v>7638</v>
      </c>
      <c r="G34" s="6">
        <v>0.35</v>
      </c>
      <c r="H34" s="291">
        <f>ROUND(F34/$H$4,0)</f>
        <v>1028</v>
      </c>
      <c r="I34" s="296">
        <f>ROUND(F34/$I$4,0)</f>
        <v>888</v>
      </c>
      <c r="J34" s="297">
        <f>ROUND(F34/$J$4,0)</f>
        <v>1273</v>
      </c>
      <c r="K34" s="294">
        <f>ROUND(F34/$K$4,0)</f>
        <v>992</v>
      </c>
      <c r="L34" s="297">
        <f>ROUND(F34/$L$4,0)</f>
        <v>1389</v>
      </c>
      <c r="M34" s="65" t="s">
        <v>34</v>
      </c>
      <c r="N34" s="64">
        <f>LEN(E34)</f>
        <v>64</v>
      </c>
    </row>
    <row r="35" spans="2:14" ht="14.4" x14ac:dyDescent="0.3">
      <c r="B35" s="22" t="s">
        <v>69</v>
      </c>
      <c r="C35" s="28" t="s">
        <v>74</v>
      </c>
      <c r="D35" s="8">
        <v>33619592</v>
      </c>
      <c r="E35" s="24" t="s">
        <v>75</v>
      </c>
      <c r="F35" s="292">
        <v>10516</v>
      </c>
      <c r="G35" s="6">
        <v>0.35</v>
      </c>
      <c r="H35" s="291">
        <f>ROUND(F35/$H$4,0)</f>
        <v>1415</v>
      </c>
      <c r="I35" s="296">
        <f>ROUND(F35/$I$4,0)</f>
        <v>1223</v>
      </c>
      <c r="J35" s="297">
        <f>ROUND(F35/$J$4,0)</f>
        <v>1753</v>
      </c>
      <c r="K35" s="294">
        <f>ROUND(F35/$K$4,0)</f>
        <v>1366</v>
      </c>
      <c r="L35" s="297">
        <f>ROUND(F35/$L$4,0)</f>
        <v>1912</v>
      </c>
      <c r="M35" s="65" t="s">
        <v>34</v>
      </c>
      <c r="N35" s="64">
        <f>LEN(E35)</f>
        <v>63</v>
      </c>
    </row>
    <row r="36" spans="2:14" ht="14.4" x14ac:dyDescent="0.3">
      <c r="B36" s="22" t="s">
        <v>69</v>
      </c>
      <c r="C36" s="27" t="s">
        <v>76</v>
      </c>
      <c r="D36" s="339">
        <v>33619511</v>
      </c>
      <c r="E36" s="23" t="s">
        <v>77</v>
      </c>
      <c r="F36" s="292">
        <v>13610</v>
      </c>
      <c r="G36" s="6">
        <v>0.35</v>
      </c>
      <c r="H36" s="291">
        <f>ROUND(F36/$H$4,0)</f>
        <v>1832</v>
      </c>
      <c r="I36" s="296">
        <f>ROUND(F36/$I$4,0)</f>
        <v>1583</v>
      </c>
      <c r="J36" s="297">
        <f>ROUND(F36/$J$4,0)</f>
        <v>2268</v>
      </c>
      <c r="K36" s="294">
        <f>ROUND(F36/$K$4,0)</f>
        <v>1768</v>
      </c>
      <c r="L36" s="297">
        <f>ROUND(F36/$L$4,0)</f>
        <v>2475</v>
      </c>
      <c r="M36" s="65"/>
      <c r="N36" s="64">
        <f>LEN(E36)</f>
        <v>64</v>
      </c>
    </row>
    <row r="37" spans="2:14" ht="14.4" x14ac:dyDescent="0.3">
      <c r="B37" s="345" t="s">
        <v>78</v>
      </c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65"/>
      <c r="N37" s="43"/>
    </row>
    <row r="38" spans="2:14" ht="24" customHeight="1" x14ac:dyDescent="0.3">
      <c r="B38" s="25" t="s">
        <v>69</v>
      </c>
      <c r="C38" s="28" t="s">
        <v>79</v>
      </c>
      <c r="D38" s="8" t="s">
        <v>80</v>
      </c>
      <c r="E38" s="26" t="s">
        <v>81</v>
      </c>
      <c r="F38" s="292">
        <v>4642</v>
      </c>
      <c r="G38" s="10">
        <v>0.35</v>
      </c>
      <c r="H38" s="291">
        <f>ROUND(F38/$H$4,0)</f>
        <v>625</v>
      </c>
      <c r="I38" s="296">
        <f>ROUND(F38/$I$4,0)</f>
        <v>540</v>
      </c>
      <c r="J38" s="297">
        <f>ROUND(F38/$J$4,0)</f>
        <v>774</v>
      </c>
      <c r="K38" s="294">
        <f>ROUND(F38/$K$4,0)</f>
        <v>603</v>
      </c>
      <c r="L38" s="297">
        <f>ROUND(F38/$L$4,0)</f>
        <v>844</v>
      </c>
      <c r="M38" s="65" t="s">
        <v>34</v>
      </c>
      <c r="N38" s="64">
        <f>LEN(E38)</f>
        <v>65</v>
      </c>
    </row>
    <row r="39" spans="2:14" ht="14.4" x14ac:dyDescent="0.3">
      <c r="B39" s="25" t="s">
        <v>69</v>
      </c>
      <c r="C39" s="28" t="s">
        <v>82</v>
      </c>
      <c r="D39" s="8" t="s">
        <v>83</v>
      </c>
      <c r="E39" s="26" t="s">
        <v>84</v>
      </c>
      <c r="F39" s="292">
        <v>7638</v>
      </c>
      <c r="G39" s="10">
        <v>0.35</v>
      </c>
      <c r="H39" s="291">
        <f>ROUND(F39/$H$4,0)</f>
        <v>1028</v>
      </c>
      <c r="I39" s="296">
        <f>ROUND(F39/$I$4,0)</f>
        <v>888</v>
      </c>
      <c r="J39" s="297">
        <f>ROUND(F39/$J$4,0)</f>
        <v>1273</v>
      </c>
      <c r="K39" s="294">
        <f>ROUND(F39/$K$4,0)</f>
        <v>992</v>
      </c>
      <c r="L39" s="297">
        <f>ROUND(F39/$L$4,0)</f>
        <v>1389</v>
      </c>
      <c r="M39" s="65" t="s">
        <v>34</v>
      </c>
      <c r="N39" s="64">
        <f>LEN(E39)</f>
        <v>66</v>
      </c>
    </row>
    <row r="40" spans="2:14" ht="14.4" x14ac:dyDescent="0.3">
      <c r="B40" s="25" t="s">
        <v>69</v>
      </c>
      <c r="C40" s="28" t="s">
        <v>85</v>
      </c>
      <c r="D40" s="8" t="s">
        <v>86</v>
      </c>
      <c r="E40" s="26" t="s">
        <v>87</v>
      </c>
      <c r="F40" s="292">
        <v>10516</v>
      </c>
      <c r="G40" s="10">
        <v>0.35</v>
      </c>
      <c r="H40" s="291">
        <f>ROUND(F40/$H$4,0)</f>
        <v>1415</v>
      </c>
      <c r="I40" s="296">
        <f>ROUND(F40/$I$4,0)</f>
        <v>1223</v>
      </c>
      <c r="J40" s="297">
        <f>ROUND(F40/$J$4,0)</f>
        <v>1753</v>
      </c>
      <c r="K40" s="294">
        <f>ROUND(F40/$K$4,0)</f>
        <v>1366</v>
      </c>
      <c r="L40" s="297">
        <f>ROUND(F40/$L$4,0)</f>
        <v>1912</v>
      </c>
      <c r="M40" s="65" t="s">
        <v>34</v>
      </c>
      <c r="N40" s="64">
        <f>LEN(E40)</f>
        <v>65</v>
      </c>
    </row>
    <row r="41" spans="2:14" ht="14.4" x14ac:dyDescent="0.3">
      <c r="B41" s="22" t="s">
        <v>69</v>
      </c>
      <c r="C41" s="27" t="s">
        <v>88</v>
      </c>
      <c r="D41" s="339" t="s">
        <v>89</v>
      </c>
      <c r="E41" s="23" t="s">
        <v>90</v>
      </c>
      <c r="F41" s="292">
        <v>13610</v>
      </c>
      <c r="G41" s="6">
        <v>0.35</v>
      </c>
      <c r="H41" s="291">
        <f>ROUND(F41/$H$4,0)</f>
        <v>1832</v>
      </c>
      <c r="I41" s="296">
        <f>ROUND(F41/$I$4,0)</f>
        <v>1583</v>
      </c>
      <c r="J41" s="297">
        <f>ROUND(F41/$J$4,0)</f>
        <v>2268</v>
      </c>
      <c r="K41" s="294">
        <f>ROUND(F41/$K$4,0)</f>
        <v>1768</v>
      </c>
      <c r="L41" s="297">
        <f>ROUND(F41/$L$4,0)</f>
        <v>2475</v>
      </c>
      <c r="M41" s="65" t="s">
        <v>37</v>
      </c>
      <c r="N41" s="64">
        <f>LEN(E41)</f>
        <v>63</v>
      </c>
    </row>
    <row r="43" spans="2:14" ht="14.4" x14ac:dyDescent="0.3">
      <c r="B43" s="347" t="s">
        <v>91</v>
      </c>
      <c r="C43" s="348"/>
      <c r="D43" s="348"/>
      <c r="E43" s="348"/>
      <c r="F43" s="348"/>
      <c r="G43" s="348"/>
      <c r="H43" s="348"/>
      <c r="I43" s="348"/>
      <c r="J43" s="348"/>
      <c r="K43" s="348"/>
      <c r="L43" s="349"/>
      <c r="M43" s="65"/>
      <c r="N43" s="43"/>
    </row>
    <row r="44" spans="2:14" ht="14.4" x14ac:dyDescent="0.3">
      <c r="B44" s="42" t="s">
        <v>92</v>
      </c>
      <c r="C44" s="62" t="s">
        <v>93</v>
      </c>
      <c r="D44" s="34">
        <v>33777107</v>
      </c>
      <c r="E44" s="63" t="s">
        <v>94</v>
      </c>
      <c r="F44" s="292">
        <v>1310</v>
      </c>
      <c r="G44" s="6">
        <v>0.35</v>
      </c>
      <c r="H44" s="291">
        <f>ROUND(F44/$H$4,0)</f>
        <v>176</v>
      </c>
      <c r="I44" s="296">
        <f>ROUND(F44/$I$4,0)</f>
        <v>152</v>
      </c>
      <c r="J44" s="297">
        <f>ROUND(F44/$J$4,0)</f>
        <v>218</v>
      </c>
      <c r="K44" s="294">
        <f>ROUND(F44/$K$4,0)</f>
        <v>170</v>
      </c>
      <c r="L44" s="297">
        <f>ROUND(F44/$L$4,0)</f>
        <v>238</v>
      </c>
      <c r="M44" s="65" t="s">
        <v>37</v>
      </c>
      <c r="N44" s="64">
        <f>LEN(E44)</f>
        <v>59</v>
      </c>
    </row>
    <row r="45" spans="2:14" ht="14.4" x14ac:dyDescent="0.3">
      <c r="B45" s="30" t="s">
        <v>92</v>
      </c>
      <c r="C45" s="29" t="s">
        <v>95</v>
      </c>
      <c r="D45" s="4">
        <v>33777121</v>
      </c>
      <c r="E45" s="31" t="s">
        <v>96</v>
      </c>
      <c r="F45" s="292">
        <v>14528</v>
      </c>
      <c r="G45" s="6">
        <v>0</v>
      </c>
      <c r="H45" s="291">
        <f>ROUND(F45/$H$4,0)</f>
        <v>1955</v>
      </c>
      <c r="I45" s="296">
        <f>ROUND(F45/$I$4,0)</f>
        <v>1689</v>
      </c>
      <c r="J45" s="297">
        <f>ROUND(F45/$J$4,0)</f>
        <v>2421</v>
      </c>
      <c r="K45" s="294">
        <f>ROUND(F45/$K$4,0)</f>
        <v>1887</v>
      </c>
      <c r="L45" s="297">
        <f>ROUND(F45/$L$4,0)</f>
        <v>2641</v>
      </c>
      <c r="M45" s="65" t="s">
        <v>37</v>
      </c>
      <c r="N45" s="64">
        <f>LEN(E45)</f>
        <v>53</v>
      </c>
    </row>
    <row r="47" spans="2:14" ht="14.4" x14ac:dyDescent="0.3">
      <c r="B47" s="350" t="s">
        <v>97</v>
      </c>
      <c r="C47" s="351"/>
      <c r="D47" s="351"/>
      <c r="E47" s="351"/>
      <c r="F47" s="351"/>
      <c r="G47" s="351"/>
      <c r="H47" s="351"/>
      <c r="I47" s="351"/>
      <c r="J47" s="351"/>
      <c r="K47" s="351"/>
      <c r="L47" s="352"/>
      <c r="M47" s="25"/>
      <c r="N47" s="71"/>
    </row>
    <row r="48" spans="2:14" ht="14.4" x14ac:dyDescent="0.3">
      <c r="B48" s="357" t="s">
        <v>98</v>
      </c>
      <c r="C48" s="351"/>
      <c r="D48" s="351"/>
      <c r="E48" s="351"/>
      <c r="F48" s="351"/>
      <c r="G48" s="351"/>
      <c r="H48" s="351"/>
      <c r="I48" s="351"/>
      <c r="J48" s="351"/>
      <c r="K48" s="351"/>
      <c r="L48" s="352"/>
      <c r="M48" s="25"/>
      <c r="N48" s="71"/>
    </row>
    <row r="49" spans="2:14" ht="88.5" customHeight="1" x14ac:dyDescent="0.3">
      <c r="B49" s="357" t="s">
        <v>99</v>
      </c>
      <c r="C49" s="351"/>
      <c r="D49" s="351"/>
      <c r="E49" s="351"/>
      <c r="F49" s="351"/>
      <c r="G49" s="351"/>
      <c r="H49" s="351"/>
      <c r="I49" s="351"/>
      <c r="J49" s="351"/>
      <c r="K49" s="351"/>
      <c r="L49" s="352"/>
      <c r="M49" s="25"/>
      <c r="N49" s="71"/>
    </row>
    <row r="50" spans="2:14" ht="14.4" customHeight="1" x14ac:dyDescent="0.3">
      <c r="B50" s="53"/>
      <c r="C50" s="353" t="s">
        <v>100</v>
      </c>
      <c r="D50" s="346"/>
      <c r="E50" s="346"/>
      <c r="F50" s="346"/>
      <c r="G50" s="346"/>
      <c r="H50" s="346"/>
      <c r="I50" s="346"/>
      <c r="J50" s="346"/>
      <c r="K50" s="346"/>
      <c r="L50" s="346"/>
      <c r="M50" s="25"/>
      <c r="N50" s="22"/>
    </row>
    <row r="51" spans="2:14" s="11" customFormat="1" ht="24" x14ac:dyDescent="0.3">
      <c r="B51" s="25" t="s">
        <v>101</v>
      </c>
      <c r="C51" s="288" t="s">
        <v>102</v>
      </c>
      <c r="D51" s="285">
        <v>33619180</v>
      </c>
      <c r="E51" s="60" t="s">
        <v>103</v>
      </c>
      <c r="F51" s="292">
        <v>5242</v>
      </c>
      <c r="G51" s="289">
        <v>0.22</v>
      </c>
      <c r="H51" s="291">
        <f>ROUND(F51/$H$4,0)</f>
        <v>706</v>
      </c>
      <c r="I51" s="296">
        <f>ROUND(F51/$I$4,0)</f>
        <v>610</v>
      </c>
      <c r="J51" s="297">
        <f>ROUND(F51/$J$4,0)</f>
        <v>874</v>
      </c>
      <c r="K51" s="294">
        <f>ROUND(F51/$K$4,0)</f>
        <v>681</v>
      </c>
      <c r="L51" s="297">
        <f>ROUND(F51/$L$4,0)</f>
        <v>953</v>
      </c>
      <c r="M51" s="65" t="s">
        <v>37</v>
      </c>
      <c r="N51" s="22">
        <f>LEN(E51)</f>
        <v>82</v>
      </c>
    </row>
    <row r="52" spans="2:14" ht="14.4" x14ac:dyDescent="0.3">
      <c r="B52" s="53"/>
      <c r="C52" s="354" t="s">
        <v>104</v>
      </c>
      <c r="D52" s="355"/>
      <c r="E52" s="355"/>
      <c r="F52" s="355"/>
      <c r="G52" s="355"/>
      <c r="H52" s="355"/>
      <c r="I52" s="355"/>
      <c r="J52" s="355"/>
      <c r="K52" s="355"/>
      <c r="L52" s="356"/>
      <c r="M52" s="283"/>
      <c r="N52" s="22"/>
    </row>
    <row r="53" spans="2:14" ht="31.2" customHeight="1" x14ac:dyDescent="0.3">
      <c r="B53" s="53"/>
      <c r="C53" s="358" t="s">
        <v>105</v>
      </c>
      <c r="D53" s="359"/>
      <c r="E53" s="359"/>
      <c r="F53" s="359"/>
      <c r="G53" s="359"/>
      <c r="H53" s="359"/>
      <c r="I53" s="359"/>
      <c r="J53" s="359"/>
      <c r="K53" s="359"/>
      <c r="L53" s="360"/>
      <c r="M53" s="283"/>
      <c r="N53" s="71"/>
    </row>
    <row r="54" spans="2:14" s="11" customFormat="1" ht="24" x14ac:dyDescent="0.3">
      <c r="B54" s="25" t="s">
        <v>101</v>
      </c>
      <c r="C54" s="33" t="s">
        <v>106</v>
      </c>
      <c r="D54" s="34" t="s">
        <v>107</v>
      </c>
      <c r="E54" s="35" t="s">
        <v>104</v>
      </c>
      <c r="F54" s="292">
        <v>10483</v>
      </c>
      <c r="G54" s="36">
        <v>0.22</v>
      </c>
      <c r="H54" s="291">
        <f>ROUND(F54/$H$4,0)</f>
        <v>1411</v>
      </c>
      <c r="I54" s="296">
        <f>ROUND(F54/$I$4,0)</f>
        <v>1219</v>
      </c>
      <c r="J54" s="297">
        <f>ROUND(F54/$J$4,0)</f>
        <v>1747</v>
      </c>
      <c r="K54" s="294">
        <f>ROUND(F54/$K$4,0)</f>
        <v>1361</v>
      </c>
      <c r="L54" s="297">
        <f>ROUND(F54/$L$4,0)</f>
        <v>1906</v>
      </c>
      <c r="M54" s="65" t="s">
        <v>37</v>
      </c>
      <c r="N54" s="22">
        <f>LEN(E54)</f>
        <v>99</v>
      </c>
    </row>
    <row r="55" spans="2:14" s="11" customFormat="1" ht="12" x14ac:dyDescent="0.3">
      <c r="B55" s="273"/>
      <c r="C55" s="14"/>
      <c r="D55" s="274"/>
      <c r="E55" s="275"/>
      <c r="F55" s="275"/>
      <c r="G55" s="276"/>
      <c r="H55" s="277"/>
      <c r="I55" s="278"/>
      <c r="J55" s="15"/>
      <c r="K55" s="279"/>
      <c r="L55" s="15"/>
      <c r="M55" s="74"/>
      <c r="N55" s="273"/>
    </row>
    <row r="56" spans="2:14" ht="14.4" x14ac:dyDescent="0.3">
      <c r="B56" s="357" t="s">
        <v>108</v>
      </c>
      <c r="C56" s="351"/>
      <c r="D56" s="351"/>
      <c r="E56" s="351"/>
      <c r="F56" s="351"/>
      <c r="G56" s="351"/>
      <c r="H56" s="351"/>
      <c r="I56" s="351"/>
      <c r="J56" s="351"/>
      <c r="K56" s="351"/>
      <c r="L56" s="352"/>
      <c r="M56" s="25"/>
      <c r="N56" s="71"/>
    </row>
    <row r="57" spans="2:14" s="11" customFormat="1" ht="24" x14ac:dyDescent="0.3">
      <c r="B57" s="22" t="s">
        <v>109</v>
      </c>
      <c r="C57" s="38" t="s">
        <v>110</v>
      </c>
      <c r="D57" s="37" t="s">
        <v>111</v>
      </c>
      <c r="E57" s="35" t="s">
        <v>112</v>
      </c>
      <c r="F57" s="292">
        <v>1209</v>
      </c>
      <c r="G57" s="36">
        <v>0.22</v>
      </c>
      <c r="H57" s="291">
        <f>ROUND(F57/$H$4,0)</f>
        <v>163</v>
      </c>
      <c r="I57" s="296">
        <f>ROUND(F57/$I$4,0)</f>
        <v>141</v>
      </c>
      <c r="J57" s="297">
        <f>ROUND(F57/$J$4,0)</f>
        <v>202</v>
      </c>
      <c r="K57" s="294">
        <f>ROUND(F57/$K$4,0)</f>
        <v>157</v>
      </c>
      <c r="L57" s="297">
        <f>ROUND(F57/$L$4,0)</f>
        <v>220</v>
      </c>
      <c r="M57" s="65" t="s">
        <v>34</v>
      </c>
      <c r="N57" s="22">
        <f>LEN(E57)</f>
        <v>99</v>
      </c>
    </row>
    <row r="59" spans="2:14" ht="14.4" x14ac:dyDescent="0.3">
      <c r="B59" s="347" t="s">
        <v>113</v>
      </c>
      <c r="C59" s="348"/>
      <c r="D59" s="348"/>
      <c r="E59" s="348"/>
      <c r="F59" s="348"/>
      <c r="G59" s="348"/>
      <c r="H59" s="348"/>
      <c r="I59" s="348"/>
      <c r="J59" s="348"/>
      <c r="K59" s="348"/>
      <c r="L59" s="349"/>
      <c r="M59" s="65"/>
      <c r="N59" s="43"/>
    </row>
    <row r="60" spans="2:14" ht="14.4" x14ac:dyDescent="0.3">
      <c r="B60" s="361" t="s">
        <v>114</v>
      </c>
      <c r="C60" s="348"/>
      <c r="D60" s="348"/>
      <c r="E60" s="348"/>
      <c r="F60" s="348"/>
      <c r="G60" s="348"/>
      <c r="H60" s="348"/>
      <c r="I60" s="348"/>
      <c r="J60" s="348"/>
      <c r="K60" s="348"/>
      <c r="L60" s="349"/>
      <c r="M60" s="65"/>
      <c r="N60" s="43"/>
    </row>
    <row r="61" spans="2:14" ht="106.5" customHeight="1" x14ac:dyDescent="0.3">
      <c r="B61" s="357" t="s">
        <v>115</v>
      </c>
      <c r="C61" s="351"/>
      <c r="D61" s="351"/>
      <c r="E61" s="351"/>
      <c r="F61" s="351"/>
      <c r="G61" s="351"/>
      <c r="H61" s="351"/>
      <c r="I61" s="351"/>
      <c r="J61" s="351"/>
      <c r="K61" s="351"/>
      <c r="L61" s="352"/>
      <c r="M61" s="65"/>
      <c r="N61" s="43"/>
    </row>
    <row r="62" spans="2:14" ht="14.4" x14ac:dyDescent="0.3">
      <c r="C62" s="353" t="s">
        <v>116</v>
      </c>
      <c r="D62" s="346"/>
      <c r="E62" s="346"/>
      <c r="F62" s="346"/>
      <c r="G62" s="346"/>
      <c r="H62" s="346"/>
      <c r="I62" s="346"/>
      <c r="J62" s="346"/>
      <c r="K62" s="346"/>
      <c r="L62" s="346"/>
      <c r="M62" s="65"/>
      <c r="N62" s="22"/>
    </row>
    <row r="63" spans="2:14" ht="40.200000000000003" customHeight="1" x14ac:dyDescent="0.3">
      <c r="B63" s="25" t="s">
        <v>117</v>
      </c>
      <c r="C63" s="284" t="s">
        <v>118</v>
      </c>
      <c r="D63" s="285">
        <v>33777132</v>
      </c>
      <c r="E63" s="286" t="s">
        <v>116</v>
      </c>
      <c r="F63" s="331">
        <v>7862</v>
      </c>
      <c r="G63" s="287">
        <v>0.22</v>
      </c>
      <c r="H63" s="291">
        <f>ROUND(F63/$H$4,0)</f>
        <v>1058</v>
      </c>
      <c r="I63" s="296">
        <f>ROUND(F63/$I$4,0)</f>
        <v>914</v>
      </c>
      <c r="J63" s="297">
        <f>ROUND(F63/$J$4,0)</f>
        <v>1310</v>
      </c>
      <c r="K63" s="294">
        <f>ROUND(F63/$K$4,0)</f>
        <v>1021</v>
      </c>
      <c r="L63" s="297">
        <f>ROUND(F63/$L$4,0)</f>
        <v>1429</v>
      </c>
      <c r="M63" s="65" t="s">
        <v>37</v>
      </c>
      <c r="N63" s="64">
        <f>LEN(E63)</f>
        <v>94</v>
      </c>
    </row>
    <row r="64" spans="2:14" ht="14.4" x14ac:dyDescent="0.3">
      <c r="C64" s="354" t="s">
        <v>119</v>
      </c>
      <c r="D64" s="355"/>
      <c r="E64" s="355"/>
      <c r="F64" s="355"/>
      <c r="G64" s="355"/>
      <c r="H64" s="355"/>
      <c r="I64" s="355"/>
      <c r="J64" s="355"/>
      <c r="K64" s="355"/>
      <c r="L64" s="356"/>
      <c r="M64" s="282"/>
      <c r="N64" s="22"/>
    </row>
    <row r="65" spans="2:14" ht="31.2" customHeight="1" x14ac:dyDescent="0.3">
      <c r="B65" s="53"/>
      <c r="C65" s="358" t="s">
        <v>105</v>
      </c>
      <c r="D65" s="359"/>
      <c r="E65" s="359"/>
      <c r="F65" s="359"/>
      <c r="G65" s="359"/>
      <c r="H65" s="359"/>
      <c r="I65" s="359"/>
      <c r="J65" s="359"/>
      <c r="K65" s="359"/>
      <c r="L65" s="360"/>
      <c r="M65" s="283"/>
      <c r="N65" s="71"/>
    </row>
    <row r="66" spans="2:14" ht="36" customHeight="1" x14ac:dyDescent="0.3">
      <c r="B66" s="25" t="s">
        <v>117</v>
      </c>
      <c r="C66" s="32" t="s">
        <v>120</v>
      </c>
      <c r="D66" s="34" t="s">
        <v>121</v>
      </c>
      <c r="E66" s="41" t="s">
        <v>122</v>
      </c>
      <c r="F66" s="331">
        <v>13104</v>
      </c>
      <c r="G66" s="36">
        <v>0.22</v>
      </c>
      <c r="H66" s="291">
        <f>ROUND(F66/$H$4,0)</f>
        <v>1764</v>
      </c>
      <c r="I66" s="296">
        <f>ROUND(F66/$I$4,0)</f>
        <v>1524</v>
      </c>
      <c r="J66" s="297">
        <f>ROUND(F66/$J$4,0)</f>
        <v>2184</v>
      </c>
      <c r="K66" s="294">
        <f>ROUND(F66/$K$4,0)</f>
        <v>1702</v>
      </c>
      <c r="L66" s="297">
        <f>ROUND(F66/$L$4,0)</f>
        <v>2383</v>
      </c>
      <c r="M66" s="65" t="s">
        <v>37</v>
      </c>
      <c r="N66" s="64">
        <f>LEN(E66)</f>
        <v>97</v>
      </c>
    </row>
    <row r="68" spans="2:14" ht="14.4" x14ac:dyDescent="0.3">
      <c r="B68" s="347" t="s">
        <v>123</v>
      </c>
      <c r="C68" s="348"/>
      <c r="D68" s="348"/>
      <c r="E68" s="348"/>
      <c r="F68" s="348"/>
      <c r="G68" s="348"/>
      <c r="H68" s="348"/>
      <c r="I68" s="348"/>
      <c r="J68" s="348"/>
      <c r="K68" s="348"/>
      <c r="L68" s="349"/>
      <c r="M68" s="65"/>
      <c r="N68" s="43"/>
    </row>
    <row r="69" spans="2:14" ht="14.4" x14ac:dyDescent="0.3">
      <c r="B69" s="345" t="s">
        <v>124</v>
      </c>
      <c r="C69" s="346"/>
      <c r="D69" s="346"/>
      <c r="E69" s="346"/>
      <c r="F69" s="346"/>
      <c r="G69" s="346"/>
      <c r="H69" s="346"/>
      <c r="I69" s="346"/>
      <c r="J69" s="346"/>
      <c r="K69" s="346"/>
      <c r="L69" s="346"/>
      <c r="M69" s="65"/>
      <c r="N69" s="43"/>
    </row>
    <row r="70" spans="2:14" ht="14.4" x14ac:dyDescent="0.3">
      <c r="B70" s="345" t="s">
        <v>125</v>
      </c>
      <c r="C70" s="346"/>
      <c r="D70" s="346"/>
      <c r="E70" s="346"/>
      <c r="F70" s="346"/>
      <c r="G70" s="346"/>
      <c r="H70" s="346"/>
      <c r="I70" s="346"/>
      <c r="J70" s="346"/>
      <c r="K70" s="346"/>
      <c r="L70" s="346"/>
      <c r="M70" s="65"/>
      <c r="N70" s="43"/>
    </row>
    <row r="71" spans="2:14" ht="14.4" x14ac:dyDescent="0.3">
      <c r="B71" s="22" t="s">
        <v>126</v>
      </c>
      <c r="C71" s="27" t="s">
        <v>127</v>
      </c>
      <c r="D71" s="8">
        <v>33619521</v>
      </c>
      <c r="E71" s="26" t="s">
        <v>128</v>
      </c>
      <c r="F71" s="292">
        <v>19994</v>
      </c>
      <c r="G71" s="6">
        <v>0.22</v>
      </c>
      <c r="H71" s="291">
        <f>ROUND(F71/$H$4,0)</f>
        <v>2691</v>
      </c>
      <c r="I71" s="296">
        <f>ROUND(F71/$I$4,0)</f>
        <v>2325</v>
      </c>
      <c r="J71" s="297">
        <f>ROUND(F71/$J$4,0)</f>
        <v>3332</v>
      </c>
      <c r="K71" s="294">
        <f>ROUND(F71/$K$4,0)</f>
        <v>2597</v>
      </c>
      <c r="L71" s="297">
        <f>ROUND(F71/$L$4,0)</f>
        <v>3635</v>
      </c>
      <c r="M71" s="25" t="s">
        <v>129</v>
      </c>
      <c r="N71" s="22">
        <f>LEN(E71)</f>
        <v>70</v>
      </c>
    </row>
    <row r="72" spans="2:14" ht="22.95" customHeight="1" x14ac:dyDescent="0.3">
      <c r="B72" s="22" t="s">
        <v>126</v>
      </c>
      <c r="C72" s="27" t="s">
        <v>130</v>
      </c>
      <c r="D72" s="8">
        <v>33619370</v>
      </c>
      <c r="E72" s="340" t="s">
        <v>131</v>
      </c>
      <c r="F72" s="292">
        <v>36876</v>
      </c>
      <c r="G72" s="6">
        <v>0.22</v>
      </c>
      <c r="H72" s="291">
        <f>ROUND(F72/$H$4,0)</f>
        <v>4963</v>
      </c>
      <c r="I72" s="296">
        <f>ROUND(F72/$I$4,0)</f>
        <v>4288</v>
      </c>
      <c r="J72" s="297">
        <f>ROUND(F72/$J$4,0)</f>
        <v>6146</v>
      </c>
      <c r="K72" s="294">
        <f>ROUND(F72/$K$4,0)</f>
        <v>4789</v>
      </c>
      <c r="L72" s="297">
        <f>ROUND(F72/$L$4,0)</f>
        <v>6705</v>
      </c>
      <c r="M72" s="65" t="s">
        <v>132</v>
      </c>
      <c r="N72" s="22">
        <f>LEN(E72)</f>
        <v>71</v>
      </c>
    </row>
    <row r="73" spans="2:14" ht="14.4" x14ac:dyDescent="0.3">
      <c r="B73" s="22" t="s">
        <v>126</v>
      </c>
      <c r="C73" s="27" t="s">
        <v>133</v>
      </c>
      <c r="D73" s="8">
        <v>33619410</v>
      </c>
      <c r="E73" s="26" t="s">
        <v>134</v>
      </c>
      <c r="F73" s="292">
        <v>45632</v>
      </c>
      <c r="G73" s="6">
        <v>0.22</v>
      </c>
      <c r="H73" s="291">
        <f>ROUND(F73/$H$4,0)</f>
        <v>6142</v>
      </c>
      <c r="I73" s="296">
        <f>ROUND(F73/$I$4,0)</f>
        <v>5306</v>
      </c>
      <c r="J73" s="297">
        <f>ROUND(F73/$J$4,0)</f>
        <v>7605</v>
      </c>
      <c r="K73" s="294">
        <f>ROUND(F73/$K$4,0)</f>
        <v>5926</v>
      </c>
      <c r="L73" s="297">
        <f>ROUND(F73/$L$4,0)</f>
        <v>8297</v>
      </c>
      <c r="M73" s="65" t="s">
        <v>132</v>
      </c>
      <c r="N73" s="22">
        <f>LEN(E73)</f>
        <v>71</v>
      </c>
    </row>
    <row r="74" spans="2:14" ht="14.4" x14ac:dyDescent="0.3">
      <c r="B74" s="22" t="s">
        <v>126</v>
      </c>
      <c r="C74" s="27" t="s">
        <v>135</v>
      </c>
      <c r="D74" s="8">
        <v>33619451</v>
      </c>
      <c r="E74" s="26" t="s">
        <v>136</v>
      </c>
      <c r="F74" s="292">
        <v>47427</v>
      </c>
      <c r="G74" s="6">
        <v>0.22</v>
      </c>
      <c r="H74" s="291">
        <f>ROUND(F74/$H$4,0)</f>
        <v>6383</v>
      </c>
      <c r="I74" s="296">
        <f>ROUND(F74/$I$4,0)</f>
        <v>5515</v>
      </c>
      <c r="J74" s="297">
        <f>ROUND(F74/$J$4,0)</f>
        <v>7905</v>
      </c>
      <c r="K74" s="294">
        <f>ROUND(F74/$K$4,0)</f>
        <v>6159</v>
      </c>
      <c r="L74" s="297">
        <f>ROUND(F74/$L$4,0)</f>
        <v>8623</v>
      </c>
      <c r="M74" s="25" t="s">
        <v>129</v>
      </c>
      <c r="N74" s="22">
        <f>LEN(E74)</f>
        <v>71</v>
      </c>
    </row>
    <row r="75" spans="2:14" ht="14.4" x14ac:dyDescent="0.3">
      <c r="B75" s="22" t="s">
        <v>126</v>
      </c>
      <c r="C75" s="27" t="s">
        <v>137</v>
      </c>
      <c r="D75" s="8">
        <v>33619491</v>
      </c>
      <c r="E75" s="340" t="s">
        <v>138</v>
      </c>
      <c r="F75" s="292">
        <v>54812</v>
      </c>
      <c r="G75" s="6">
        <v>0.22</v>
      </c>
      <c r="H75" s="291">
        <f>ROUND(F75/$H$4,0)</f>
        <v>7377</v>
      </c>
      <c r="I75" s="296">
        <f>ROUND(F75/$I$4,0)</f>
        <v>6373</v>
      </c>
      <c r="J75" s="297">
        <f>ROUND(F75/$J$4,0)</f>
        <v>9135</v>
      </c>
      <c r="K75" s="294">
        <f>ROUND(F75/$K$4,0)</f>
        <v>7118</v>
      </c>
      <c r="L75" s="297">
        <f>ROUND(F75/$L$4,0)</f>
        <v>9966</v>
      </c>
      <c r="M75" s="25" t="s">
        <v>129</v>
      </c>
      <c r="N75" s="22">
        <f>LEN(E75)</f>
        <v>72</v>
      </c>
    </row>
    <row r="76" spans="2:14" ht="14.4" x14ac:dyDescent="0.3">
      <c r="B76" s="345" t="s">
        <v>139</v>
      </c>
      <c r="C76" s="346"/>
      <c r="D76" s="346"/>
      <c r="E76" s="346"/>
      <c r="F76" s="346"/>
      <c r="G76" s="346"/>
      <c r="H76" s="346"/>
      <c r="I76" s="346"/>
      <c r="J76" s="346"/>
      <c r="K76" s="346"/>
      <c r="L76" s="346"/>
      <c r="M76" s="65"/>
      <c r="N76" s="43"/>
    </row>
    <row r="77" spans="2:14" ht="14.4" x14ac:dyDescent="0.3">
      <c r="B77" s="22" t="s">
        <v>126</v>
      </c>
      <c r="C77" s="27" t="s">
        <v>140</v>
      </c>
      <c r="D77" s="8" t="s">
        <v>141</v>
      </c>
      <c r="E77" s="341" t="s">
        <v>142</v>
      </c>
      <c r="F77" s="292">
        <v>19994</v>
      </c>
      <c r="G77" s="6">
        <v>0.22</v>
      </c>
      <c r="H77" s="291">
        <f>ROUND(F77/$H$4,0)</f>
        <v>2691</v>
      </c>
      <c r="I77" s="296">
        <f>ROUND(F77/$I$4,0)</f>
        <v>2325</v>
      </c>
      <c r="J77" s="297">
        <f>ROUND(F77/$J$4,0)</f>
        <v>3332</v>
      </c>
      <c r="K77" s="294">
        <f>ROUND(F77/$K$4,0)</f>
        <v>2597</v>
      </c>
      <c r="L77" s="297">
        <f>ROUND(F77/$L$4,0)</f>
        <v>3635</v>
      </c>
      <c r="M77" s="25" t="s">
        <v>129</v>
      </c>
      <c r="N77" s="22">
        <f>LEN(E77)</f>
        <v>65</v>
      </c>
    </row>
    <row r="78" spans="2:14" ht="14.4" x14ac:dyDescent="0.3">
      <c r="B78" s="22" t="s">
        <v>126</v>
      </c>
      <c r="C78" s="27" t="s">
        <v>143</v>
      </c>
      <c r="D78" s="339" t="s">
        <v>144</v>
      </c>
      <c r="E78" s="341" t="s">
        <v>145</v>
      </c>
      <c r="F78" s="292">
        <v>36876</v>
      </c>
      <c r="G78" s="6">
        <v>0.22</v>
      </c>
      <c r="H78" s="291">
        <f>ROUND(F78/$H$4,0)</f>
        <v>4963</v>
      </c>
      <c r="I78" s="296">
        <f>ROUND(F78/$I$4,0)</f>
        <v>4288</v>
      </c>
      <c r="J78" s="297">
        <f>ROUND(F78/$J$4,0)</f>
        <v>6146</v>
      </c>
      <c r="K78" s="294">
        <f>ROUND(F78/$K$4,0)</f>
        <v>4789</v>
      </c>
      <c r="L78" s="297">
        <f>ROUND(F78/$L$4,0)</f>
        <v>6705</v>
      </c>
      <c r="M78" s="65" t="s">
        <v>132</v>
      </c>
      <c r="N78" s="22">
        <f>LEN(E78)</f>
        <v>66</v>
      </c>
    </row>
    <row r="79" spans="2:14" ht="14.4" x14ac:dyDescent="0.3">
      <c r="B79" s="22" t="s">
        <v>126</v>
      </c>
      <c r="C79" s="27" t="s">
        <v>146</v>
      </c>
      <c r="D79" s="339" t="s">
        <v>147</v>
      </c>
      <c r="E79" s="341" t="s">
        <v>148</v>
      </c>
      <c r="F79" s="292">
        <v>45632</v>
      </c>
      <c r="G79" s="6">
        <v>0.22</v>
      </c>
      <c r="H79" s="291">
        <f>ROUND(F79/$H$4,0)</f>
        <v>6142</v>
      </c>
      <c r="I79" s="296">
        <f>ROUND(F79/$I$4,0)</f>
        <v>5306</v>
      </c>
      <c r="J79" s="297">
        <f>ROUND(F79/$J$4,0)</f>
        <v>7605</v>
      </c>
      <c r="K79" s="294">
        <f>ROUND(F79/$K$4,0)</f>
        <v>5926</v>
      </c>
      <c r="L79" s="297">
        <f>ROUND(F79/$L$4,0)</f>
        <v>8297</v>
      </c>
      <c r="M79" s="65" t="s">
        <v>132</v>
      </c>
      <c r="N79" s="22">
        <f>LEN(E79)</f>
        <v>66</v>
      </c>
    </row>
    <row r="80" spans="2:14" ht="14.4" x14ac:dyDescent="0.3">
      <c r="B80" s="22" t="s">
        <v>126</v>
      </c>
      <c r="C80" s="27" t="s">
        <v>149</v>
      </c>
      <c r="D80" s="339" t="s">
        <v>150</v>
      </c>
      <c r="E80" s="341" t="s">
        <v>151</v>
      </c>
      <c r="F80" s="292">
        <v>47427</v>
      </c>
      <c r="G80" s="6">
        <v>0.22</v>
      </c>
      <c r="H80" s="291">
        <f>ROUND(F80/$H$4,0)</f>
        <v>6383</v>
      </c>
      <c r="I80" s="296">
        <f>ROUND(F80/$I$4,0)</f>
        <v>5515</v>
      </c>
      <c r="J80" s="297">
        <f>ROUND(F80/$J$4,0)</f>
        <v>7905</v>
      </c>
      <c r="K80" s="294">
        <f>ROUND(F80/$K$4,0)</f>
        <v>6159</v>
      </c>
      <c r="L80" s="297">
        <f>ROUND(F80/$L$4,0)</f>
        <v>8623</v>
      </c>
      <c r="M80" s="25" t="s">
        <v>129</v>
      </c>
      <c r="N80" s="22">
        <f>LEN(E80)</f>
        <v>66</v>
      </c>
    </row>
    <row r="81" spans="2:14" ht="14.4" x14ac:dyDescent="0.3">
      <c r="B81" s="22" t="s">
        <v>126</v>
      </c>
      <c r="C81" s="27" t="s">
        <v>152</v>
      </c>
      <c r="D81" s="339" t="s">
        <v>153</v>
      </c>
      <c r="E81" s="341" t="s">
        <v>154</v>
      </c>
      <c r="F81" s="292">
        <v>54812</v>
      </c>
      <c r="G81" s="6">
        <v>0.22</v>
      </c>
      <c r="H81" s="291">
        <f>ROUND(F81/$H$4,0)</f>
        <v>7377</v>
      </c>
      <c r="I81" s="296">
        <f>ROUND(F81/$I$4,0)</f>
        <v>6373</v>
      </c>
      <c r="J81" s="297">
        <f>ROUND(F81/$J$4,0)</f>
        <v>9135</v>
      </c>
      <c r="K81" s="294">
        <f>ROUND(F81/$K$4,0)</f>
        <v>7118</v>
      </c>
      <c r="L81" s="297">
        <f>ROUND(F81/$L$4,0)</f>
        <v>9966</v>
      </c>
      <c r="M81" s="25" t="s">
        <v>129</v>
      </c>
      <c r="N81" s="22">
        <f>LEN(E81)</f>
        <v>67</v>
      </c>
    </row>
    <row r="82" spans="2:14" ht="14.4" x14ac:dyDescent="0.3">
      <c r="B82" s="345" t="s">
        <v>155</v>
      </c>
      <c r="C82" s="346"/>
      <c r="D82" s="346"/>
      <c r="E82" s="346"/>
      <c r="F82" s="346"/>
      <c r="G82" s="346"/>
      <c r="H82" s="346"/>
      <c r="I82" s="346"/>
      <c r="J82" s="346"/>
      <c r="K82" s="346"/>
      <c r="L82" s="346"/>
      <c r="M82" s="65"/>
      <c r="N82" s="43"/>
    </row>
    <row r="83" spans="2:14" ht="24" x14ac:dyDescent="0.3">
      <c r="B83" s="22" t="s">
        <v>126</v>
      </c>
      <c r="C83" s="27" t="s">
        <v>156</v>
      </c>
      <c r="D83" s="8">
        <v>33619610</v>
      </c>
      <c r="E83" s="24" t="s">
        <v>157</v>
      </c>
      <c r="F83" s="292">
        <v>9337</v>
      </c>
      <c r="G83" s="6">
        <v>0.22</v>
      </c>
      <c r="H83" s="291">
        <f>ROUND(F83/$H$4,0)</f>
        <v>1257</v>
      </c>
      <c r="I83" s="296">
        <f>ROUND(F83/$I$4,0)</f>
        <v>1086</v>
      </c>
      <c r="J83" s="297">
        <f>ROUND(F83/$J$4,0)</f>
        <v>1556</v>
      </c>
      <c r="K83" s="294">
        <f>ROUND(F83/$K$4,0)</f>
        <v>1213</v>
      </c>
      <c r="L83" s="297">
        <f>ROUND(F83/$L$4,0)</f>
        <v>1698</v>
      </c>
      <c r="M83" s="25" t="s">
        <v>37</v>
      </c>
      <c r="N83" s="22">
        <f>LEN(E83)</f>
        <v>82</v>
      </c>
    </row>
    <row r="84" spans="2:14" ht="14.4" x14ac:dyDescent="0.3">
      <c r="B84" s="345" t="s">
        <v>158</v>
      </c>
      <c r="C84" s="346"/>
      <c r="D84" s="346"/>
      <c r="E84" s="346"/>
      <c r="F84" s="346"/>
      <c r="G84" s="346"/>
      <c r="H84" s="346"/>
      <c r="I84" s="346"/>
      <c r="J84" s="346"/>
      <c r="K84" s="346"/>
      <c r="L84" s="346"/>
      <c r="M84" s="65"/>
      <c r="N84" s="43"/>
    </row>
    <row r="85" spans="2:14" ht="151.5" customHeight="1" x14ac:dyDescent="0.3">
      <c r="B85" s="362" t="s">
        <v>159</v>
      </c>
      <c r="C85" s="348"/>
      <c r="D85" s="348"/>
      <c r="E85" s="348"/>
      <c r="F85" s="348"/>
      <c r="G85" s="348"/>
      <c r="H85" s="348"/>
      <c r="I85" s="348"/>
      <c r="J85" s="348"/>
      <c r="K85" s="348"/>
      <c r="L85" s="349"/>
      <c r="M85" s="25"/>
      <c r="N85" s="71"/>
    </row>
    <row r="86" spans="2:14" ht="24" x14ac:dyDescent="0.3">
      <c r="B86" s="22" t="s">
        <v>126</v>
      </c>
      <c r="C86" s="27" t="s">
        <v>160</v>
      </c>
      <c r="D86" s="4" t="s">
        <v>161</v>
      </c>
      <c r="E86" s="340" t="s">
        <v>162</v>
      </c>
      <c r="F86" s="292">
        <v>3072</v>
      </c>
      <c r="G86" s="6">
        <v>0.22</v>
      </c>
      <c r="H86" s="291">
        <f>ROUND(F86/$H$4,0)</f>
        <v>413</v>
      </c>
      <c r="I86" s="296">
        <f>ROUND(F86/$I$4,0)</f>
        <v>357</v>
      </c>
      <c r="J86" s="297">
        <f>ROUND(F86/$J$4,0)</f>
        <v>512</v>
      </c>
      <c r="K86" s="294">
        <f>ROUND(F86/$K$4,0)</f>
        <v>399</v>
      </c>
      <c r="L86" s="297">
        <f>ROUND(F86/$L$4,0)</f>
        <v>559</v>
      </c>
      <c r="M86" s="65" t="s">
        <v>132</v>
      </c>
      <c r="N86" s="22">
        <f>LEN(E86)</f>
        <v>77</v>
      </c>
    </row>
  </sheetData>
  <sheetProtection algorithmName="SHA-512" hashValue="4Ky6eHQFy38dBySlECJ05zoytgdyCvX9DROMXxg0dg1aTpcOM5WhbP9eXjl47tru8n7QURSyIYAEexQSQ5aIcA==" saltValue="aweGMlzNqQc60LgrWDkh5Q==" spinCount="100000" sheet="1" objects="1" scenarios="1"/>
  <mergeCells count="37">
    <mergeCell ref="B1:D1"/>
    <mergeCell ref="B2:D2"/>
    <mergeCell ref="B3:D3"/>
    <mergeCell ref="B32:L32"/>
    <mergeCell ref="B27:L27"/>
    <mergeCell ref="B31:L31"/>
    <mergeCell ref="B6:L6"/>
    <mergeCell ref="B15:L15"/>
    <mergeCell ref="B10:L10"/>
    <mergeCell ref="B7:L7"/>
    <mergeCell ref="B19:L19"/>
    <mergeCell ref="B14:L14"/>
    <mergeCell ref="B37:L37"/>
    <mergeCell ref="B56:L56"/>
    <mergeCell ref="B25:L25"/>
    <mergeCell ref="B22:L22"/>
    <mergeCell ref="B20:L20"/>
    <mergeCell ref="B82:L82"/>
    <mergeCell ref="B84:L84"/>
    <mergeCell ref="B76:L76"/>
    <mergeCell ref="B70:L70"/>
    <mergeCell ref="B85:L85"/>
    <mergeCell ref="B69:L69"/>
    <mergeCell ref="B68:L68"/>
    <mergeCell ref="B47:L47"/>
    <mergeCell ref="B43:L43"/>
    <mergeCell ref="C50:L50"/>
    <mergeCell ref="C52:L52"/>
    <mergeCell ref="B49:L49"/>
    <mergeCell ref="B48:L48"/>
    <mergeCell ref="C62:L62"/>
    <mergeCell ref="C53:L53"/>
    <mergeCell ref="C65:L65"/>
    <mergeCell ref="C64:L64"/>
    <mergeCell ref="B60:L60"/>
    <mergeCell ref="B61:L61"/>
    <mergeCell ref="B59:L59"/>
  </mergeCells>
  <conditionalFormatting sqref="N8:N9 N50:N52 N54:N55 N57">
    <cfRule type="cellIs" dxfId="89" priority="67" operator="greaterThan">
      <formula>100</formula>
    </cfRule>
  </conditionalFormatting>
  <conditionalFormatting sqref="N11:N12">
    <cfRule type="cellIs" dxfId="88" priority="65" operator="greaterThan">
      <formula>100</formula>
    </cfRule>
  </conditionalFormatting>
  <conditionalFormatting sqref="N16:N17">
    <cfRule type="cellIs" dxfId="87" priority="63" operator="greaterThan">
      <formula>100</formula>
    </cfRule>
  </conditionalFormatting>
  <conditionalFormatting sqref="N21">
    <cfRule type="cellIs" dxfId="86" priority="62" operator="greaterThan">
      <formula>100</formula>
    </cfRule>
  </conditionalFormatting>
  <conditionalFormatting sqref="N23:N24">
    <cfRule type="cellIs" dxfId="85" priority="4" operator="greaterThan">
      <formula>100</formula>
    </cfRule>
  </conditionalFormatting>
  <conditionalFormatting sqref="N26">
    <cfRule type="cellIs" dxfId="84" priority="59" operator="greaterThan">
      <formula>100</formula>
    </cfRule>
  </conditionalFormatting>
  <conditionalFormatting sqref="N28:N29">
    <cfRule type="cellIs" dxfId="83" priority="57" operator="greaterThan">
      <formula>100</formula>
    </cfRule>
  </conditionalFormatting>
  <conditionalFormatting sqref="N33:N36">
    <cfRule type="cellIs" dxfId="82" priority="53" operator="greaterThan">
      <formula>100</formula>
    </cfRule>
  </conditionalFormatting>
  <conditionalFormatting sqref="N38:N41">
    <cfRule type="cellIs" dxfId="81" priority="49" operator="greaterThan">
      <formula>100</formula>
    </cfRule>
  </conditionalFormatting>
  <conditionalFormatting sqref="N44:N45">
    <cfRule type="cellIs" dxfId="80" priority="41" operator="greaterThan">
      <formula>100</formula>
    </cfRule>
  </conditionalFormatting>
  <conditionalFormatting sqref="N62:N64">
    <cfRule type="cellIs" dxfId="79" priority="1" operator="greaterThan">
      <formula>100</formula>
    </cfRule>
  </conditionalFormatting>
  <conditionalFormatting sqref="N66">
    <cfRule type="cellIs" dxfId="78" priority="12" operator="greaterThan">
      <formula>100</formula>
    </cfRule>
  </conditionalFormatting>
  <conditionalFormatting sqref="N71:N75">
    <cfRule type="cellIs" dxfId="77" priority="23" operator="greaterThan">
      <formula>100</formula>
    </cfRule>
  </conditionalFormatting>
  <conditionalFormatting sqref="N77:N83">
    <cfRule type="cellIs" dxfId="76" priority="3" operator="greaterThan">
      <formula>100</formula>
    </cfRule>
  </conditionalFormatting>
  <conditionalFormatting sqref="N86">
    <cfRule type="cellIs" dxfId="75" priority="17" operator="greaterThan">
      <formula>100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3BB5-B3B8-4D73-BB79-D6A768D360FC}">
  <dimension ref="B1:Y136"/>
  <sheetViews>
    <sheetView zoomScaleNormal="100" workbookViewId="0">
      <pane ySplit="5" topLeftCell="A6" activePane="bottomLeft" state="frozen"/>
      <selection pane="bottomLeft" activeCell="B4" sqref="B4"/>
    </sheetView>
  </sheetViews>
  <sheetFormatPr defaultColWidth="8.88671875" defaultRowHeight="15" customHeight="1" x14ac:dyDescent="0.3"/>
  <cols>
    <col min="1" max="1" width="5.44140625" style="53" customWidth="1"/>
    <col min="2" max="3" width="14.33203125" style="53" customWidth="1"/>
    <col min="4" max="4" width="10" style="53" customWidth="1"/>
    <col min="5" max="5" width="43.6640625" style="53" bestFit="1" customWidth="1"/>
    <col min="6" max="6" width="11.5546875" style="53" bestFit="1" customWidth="1"/>
    <col min="7" max="7" width="9" style="53" customWidth="1"/>
    <col min="8" max="8" width="8.44140625" style="53" bestFit="1" customWidth="1"/>
    <col min="9" max="10" width="7.88671875" style="53" bestFit="1" customWidth="1"/>
    <col min="11" max="11" width="10.44140625" style="53" bestFit="1" customWidth="1"/>
    <col min="12" max="12" width="9.109375" style="53" bestFit="1" customWidth="1"/>
    <col min="13" max="13" width="25" style="280" customWidth="1"/>
    <col min="14" max="14" width="8.88671875" style="53"/>
    <col min="15" max="15" width="6.6640625" style="53" customWidth="1"/>
    <col min="16" max="16384" width="8.88671875" style="53"/>
  </cols>
  <sheetData>
    <row r="1" spans="2:19" ht="21" x14ac:dyDescent="0.3">
      <c r="B1" s="375" t="s">
        <v>8</v>
      </c>
      <c r="C1" s="375"/>
      <c r="D1" s="375"/>
      <c r="P1" s="53" t="s">
        <v>163</v>
      </c>
    </row>
    <row r="2" spans="2:19" ht="21" x14ac:dyDescent="0.3">
      <c r="B2" s="374" t="s">
        <v>164</v>
      </c>
      <c r="C2" s="374"/>
      <c r="D2" s="374"/>
      <c r="E2" s="374"/>
    </row>
    <row r="3" spans="2:19" ht="15.6" x14ac:dyDescent="0.3">
      <c r="B3" s="376" t="s">
        <v>165</v>
      </c>
      <c r="C3" s="376"/>
      <c r="D3" s="376"/>
      <c r="E3" s="376"/>
      <c r="H3" s="47" t="s">
        <v>11</v>
      </c>
      <c r="I3" s="47" t="s">
        <v>4</v>
      </c>
      <c r="J3" s="47" t="s">
        <v>12</v>
      </c>
      <c r="K3" s="47" t="s">
        <v>13</v>
      </c>
      <c r="L3" s="47" t="s">
        <v>14</v>
      </c>
    </row>
    <row r="4" spans="2:19" ht="14.4" x14ac:dyDescent="0.3">
      <c r="B4" s="342" t="s">
        <v>15</v>
      </c>
      <c r="C4" s="342"/>
      <c r="H4" s="66">
        <f>'Version Control'!$D$3</f>
        <v>7.43</v>
      </c>
      <c r="I4" s="66">
        <f>'Version Control'!$E$3</f>
        <v>8.6</v>
      </c>
      <c r="J4" s="66">
        <f>'Version Control'!$F$3</f>
        <v>6</v>
      </c>
      <c r="K4" s="66">
        <f>'Version Control'!$G$3</f>
        <v>7.7</v>
      </c>
      <c r="L4" s="66">
        <f>'Version Control'!$H$3</f>
        <v>5.5</v>
      </c>
    </row>
    <row r="5" spans="2:19" s="330" customFormat="1" ht="27.6" x14ac:dyDescent="0.3">
      <c r="B5" s="319" t="s">
        <v>16</v>
      </c>
      <c r="C5" s="319" t="s">
        <v>17</v>
      </c>
      <c r="D5" s="319" t="s">
        <v>18</v>
      </c>
      <c r="E5" s="320" t="s">
        <v>19</v>
      </c>
      <c r="F5" s="326" t="s">
        <v>20</v>
      </c>
      <c r="G5" s="319" t="s">
        <v>21</v>
      </c>
      <c r="H5" s="327" t="s">
        <v>22</v>
      </c>
      <c r="I5" s="319" t="s">
        <v>23</v>
      </c>
      <c r="J5" s="328" t="s">
        <v>24</v>
      </c>
      <c r="K5" s="328" t="s">
        <v>25</v>
      </c>
      <c r="L5" s="329" t="s">
        <v>26</v>
      </c>
      <c r="M5" s="323" t="s">
        <v>27</v>
      </c>
      <c r="N5" s="323" t="s">
        <v>28</v>
      </c>
    </row>
    <row r="6" spans="2:19" ht="14.4" x14ac:dyDescent="0.3">
      <c r="B6" s="350" t="s">
        <v>166</v>
      </c>
      <c r="C6" s="348"/>
      <c r="D6" s="348"/>
      <c r="E6" s="348"/>
      <c r="F6" s="348"/>
      <c r="G6" s="348"/>
      <c r="H6" s="348"/>
      <c r="I6" s="348"/>
      <c r="J6" s="348"/>
      <c r="K6" s="348"/>
      <c r="L6" s="349"/>
      <c r="M6" s="281"/>
      <c r="N6" s="71"/>
    </row>
    <row r="7" spans="2:19" ht="24" x14ac:dyDescent="0.3">
      <c r="B7" s="39" t="s">
        <v>166</v>
      </c>
      <c r="C7" s="38" t="s">
        <v>167</v>
      </c>
      <c r="D7" s="40" t="s">
        <v>168</v>
      </c>
      <c r="E7" s="41" t="s">
        <v>169</v>
      </c>
      <c r="F7" s="292">
        <v>4796</v>
      </c>
      <c r="G7" s="36">
        <v>0.35</v>
      </c>
      <c r="H7" s="291">
        <f>ROUND(F7/$H$4,0)</f>
        <v>645</v>
      </c>
      <c r="I7" s="298">
        <f>ROUND(F7/$I$4,0)</f>
        <v>558</v>
      </c>
      <c r="J7" s="293">
        <f>ROUND(F7/$J$4,0)</f>
        <v>799</v>
      </c>
      <c r="K7" s="294">
        <f>ROUND(F7/$K$4,0)</f>
        <v>623</v>
      </c>
      <c r="L7" s="295">
        <f>ROUND(F7/$L$4,0)</f>
        <v>872</v>
      </c>
      <c r="M7" s="338" t="s">
        <v>37</v>
      </c>
      <c r="N7" s="22">
        <f>LEN(E7)</f>
        <v>81</v>
      </c>
      <c r="P7" s="366" t="s">
        <v>170</v>
      </c>
      <c r="Q7" s="366"/>
      <c r="R7" s="366"/>
      <c r="S7" s="366"/>
    </row>
    <row r="8" spans="2:19" ht="24" x14ac:dyDescent="0.3">
      <c r="B8" s="22" t="s">
        <v>166</v>
      </c>
      <c r="C8" s="27" t="s">
        <v>171</v>
      </c>
      <c r="D8" s="8">
        <v>33408532</v>
      </c>
      <c r="E8" s="26" t="s">
        <v>172</v>
      </c>
      <c r="F8" s="292">
        <v>4233</v>
      </c>
      <c r="G8" s="6">
        <v>0</v>
      </c>
      <c r="H8" s="291">
        <f>ROUND(F8/$H$4,0)</f>
        <v>570</v>
      </c>
      <c r="I8" s="298">
        <f>ROUND(F8/$I$4,0)</f>
        <v>492</v>
      </c>
      <c r="J8" s="293">
        <f>ROUND(F8/$J$4,0)</f>
        <v>706</v>
      </c>
      <c r="K8" s="294">
        <f>ROUND(F8/$K$4,0)</f>
        <v>550</v>
      </c>
      <c r="L8" s="295">
        <f>ROUND(F8/$L$4,0)</f>
        <v>770</v>
      </c>
      <c r="M8" s="338" t="s">
        <v>37</v>
      </c>
      <c r="N8" s="22">
        <f>LEN(E8)</f>
        <v>73</v>
      </c>
      <c r="P8" s="366" t="s">
        <v>170</v>
      </c>
      <c r="Q8" s="366"/>
      <c r="R8" s="366"/>
      <c r="S8" s="366"/>
    </row>
    <row r="9" spans="2:19" ht="14.4" x14ac:dyDescent="0.3">
      <c r="B9" s="350" t="s">
        <v>173</v>
      </c>
      <c r="C9" s="348"/>
      <c r="D9" s="348"/>
      <c r="E9" s="348"/>
      <c r="F9" s="348"/>
      <c r="G9" s="348"/>
      <c r="H9" s="348"/>
      <c r="I9" s="348"/>
      <c r="J9" s="348"/>
      <c r="K9" s="348"/>
      <c r="L9" s="349"/>
      <c r="M9" s="281"/>
      <c r="N9" s="71"/>
    </row>
    <row r="10" spans="2:19" ht="14.4" x14ac:dyDescent="0.3">
      <c r="B10" s="371" t="s">
        <v>174</v>
      </c>
      <c r="C10" s="348"/>
      <c r="D10" s="348"/>
      <c r="E10" s="348"/>
      <c r="F10" s="348"/>
      <c r="G10" s="348"/>
      <c r="H10" s="348"/>
      <c r="I10" s="348"/>
      <c r="J10" s="348"/>
      <c r="K10" s="348"/>
      <c r="L10" s="349"/>
      <c r="M10" s="281"/>
      <c r="N10" s="71"/>
    </row>
    <row r="11" spans="2:19" ht="14.4" x14ac:dyDescent="0.3">
      <c r="B11" s="370" t="s">
        <v>175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9"/>
      <c r="M11" s="281"/>
      <c r="N11" s="71"/>
    </row>
    <row r="12" spans="2:19" ht="24" x14ac:dyDescent="0.3">
      <c r="B12" s="22" t="s">
        <v>176</v>
      </c>
      <c r="C12" s="27" t="s">
        <v>177</v>
      </c>
      <c r="D12" s="8">
        <v>33429135</v>
      </c>
      <c r="E12" s="24" t="s">
        <v>178</v>
      </c>
      <c r="F12" s="292">
        <v>4668</v>
      </c>
      <c r="G12" s="6">
        <v>0.22</v>
      </c>
      <c r="H12" s="291">
        <f>ROUND(F12/$H$4,0)</f>
        <v>628</v>
      </c>
      <c r="I12" s="298">
        <f>ROUND(F12/$I$4,0)</f>
        <v>543</v>
      </c>
      <c r="J12" s="293">
        <f>ROUND(F12/$J$4,0)</f>
        <v>778</v>
      </c>
      <c r="K12" s="294">
        <f>ROUND(F12/$K$4,0)</f>
        <v>606</v>
      </c>
      <c r="L12" s="295">
        <f>ROUND(F12/$L$4,0)</f>
        <v>849</v>
      </c>
      <c r="M12" s="338" t="s">
        <v>37</v>
      </c>
      <c r="N12" s="22">
        <f>LEN(E12)</f>
        <v>86</v>
      </c>
    </row>
    <row r="13" spans="2:19" ht="24" x14ac:dyDescent="0.3">
      <c r="B13" s="22" t="s">
        <v>179</v>
      </c>
      <c r="C13" s="27" t="s">
        <v>180</v>
      </c>
      <c r="D13" s="4">
        <v>33467903</v>
      </c>
      <c r="E13" s="24" t="s">
        <v>181</v>
      </c>
      <c r="F13" s="292">
        <v>1117</v>
      </c>
      <c r="G13" s="6">
        <v>0.35</v>
      </c>
      <c r="H13" s="291">
        <f>ROUND(F13/$H$4,0)</f>
        <v>150</v>
      </c>
      <c r="I13" s="298">
        <f>ROUND(F13/$I$4,0)</f>
        <v>130</v>
      </c>
      <c r="J13" s="293">
        <f>ROUND(F13/$J$4,0)</f>
        <v>186</v>
      </c>
      <c r="K13" s="294">
        <f>ROUND(F13/$K$4,0)</f>
        <v>145</v>
      </c>
      <c r="L13" s="295">
        <f>ROUND(F13/$L$4,0)</f>
        <v>203</v>
      </c>
      <c r="M13" s="338" t="s">
        <v>37</v>
      </c>
      <c r="N13" s="22">
        <f>LEN(E13)</f>
        <v>96</v>
      </c>
    </row>
    <row r="14" spans="2:19" ht="24" x14ac:dyDescent="0.3">
      <c r="B14" s="12" t="s">
        <v>182</v>
      </c>
      <c r="C14" s="54" t="s">
        <v>183</v>
      </c>
      <c r="D14" s="4">
        <v>33772650</v>
      </c>
      <c r="E14" s="24" t="s">
        <v>184</v>
      </c>
      <c r="F14" s="292">
        <v>2945</v>
      </c>
      <c r="G14" s="6">
        <v>0.22</v>
      </c>
      <c r="H14" s="291">
        <f>ROUND(F14/$H$4,0)</f>
        <v>396</v>
      </c>
      <c r="I14" s="298">
        <f>ROUND(F14/$I$4,0)</f>
        <v>342</v>
      </c>
      <c r="J14" s="293">
        <f>ROUND(F14/$J$4,0)</f>
        <v>491</v>
      </c>
      <c r="K14" s="294">
        <f>ROUND(F14/$K$4,0)</f>
        <v>382</v>
      </c>
      <c r="L14" s="295">
        <f>ROUND(F14/$L$4,0)</f>
        <v>535</v>
      </c>
      <c r="M14" s="338" t="s">
        <v>37</v>
      </c>
      <c r="N14" s="22">
        <f>LEN(E14)</f>
        <v>96</v>
      </c>
    </row>
    <row r="15" spans="2:19" ht="14.4" x14ac:dyDescent="0.3">
      <c r="B15" s="350" t="s">
        <v>185</v>
      </c>
      <c r="C15" s="348"/>
      <c r="D15" s="348"/>
      <c r="E15" s="348"/>
      <c r="F15" s="348"/>
      <c r="G15" s="348"/>
      <c r="H15" s="348"/>
      <c r="I15" s="348"/>
      <c r="J15" s="348"/>
      <c r="K15" s="348"/>
      <c r="L15" s="349"/>
      <c r="M15" s="281"/>
      <c r="N15" s="71"/>
    </row>
    <row r="16" spans="2:19" ht="14.4" x14ac:dyDescent="0.3">
      <c r="B16" s="33" t="s">
        <v>185</v>
      </c>
      <c r="C16" s="32" t="s">
        <v>186</v>
      </c>
      <c r="D16" s="37">
        <v>33406731</v>
      </c>
      <c r="E16" s="35" t="s">
        <v>187</v>
      </c>
      <c r="F16" s="292">
        <v>6042</v>
      </c>
      <c r="G16" s="36">
        <v>0.35</v>
      </c>
      <c r="H16" s="291">
        <f>ROUND(F16/$H$4,0)</f>
        <v>813</v>
      </c>
      <c r="I16" s="298">
        <f>ROUND(F16/$I$4,0)</f>
        <v>703</v>
      </c>
      <c r="J16" s="293">
        <f>ROUND(F16/$J$4,0)</f>
        <v>1007</v>
      </c>
      <c r="K16" s="294">
        <f>ROUND(F16/$K$4,0)</f>
        <v>785</v>
      </c>
      <c r="L16" s="295">
        <f>ROUND(F16/$L$4,0)</f>
        <v>1099</v>
      </c>
      <c r="M16" s="338" t="s">
        <v>37</v>
      </c>
      <c r="N16" s="22">
        <f>LEN(E16)</f>
        <v>39</v>
      </c>
    </row>
    <row r="17" spans="2:25" ht="14.4" x14ac:dyDescent="0.3">
      <c r="B17" s="22" t="s">
        <v>185</v>
      </c>
      <c r="C17" s="27" t="s">
        <v>188</v>
      </c>
      <c r="D17" s="8">
        <v>33426732</v>
      </c>
      <c r="E17" s="24" t="s">
        <v>189</v>
      </c>
      <c r="F17" s="292">
        <v>6683</v>
      </c>
      <c r="G17" s="6">
        <v>0.35</v>
      </c>
      <c r="H17" s="291">
        <f>ROUND(F17/$H$4,0)</f>
        <v>899</v>
      </c>
      <c r="I17" s="298">
        <f>ROUND(F17/$I$4,0)</f>
        <v>777</v>
      </c>
      <c r="J17" s="293">
        <f>ROUND(F17/$J$4,0)</f>
        <v>1114</v>
      </c>
      <c r="K17" s="294">
        <f>ROUND(F17/$K$4,0)</f>
        <v>868</v>
      </c>
      <c r="L17" s="295">
        <f>ROUND(F17/$L$4,0)</f>
        <v>1215</v>
      </c>
      <c r="M17" s="338" t="s">
        <v>37</v>
      </c>
      <c r="N17" s="22">
        <f>LEN(E17)</f>
        <v>49</v>
      </c>
    </row>
    <row r="18" spans="2:25" ht="14.4" x14ac:dyDescent="0.3">
      <c r="B18" s="350" t="s">
        <v>190</v>
      </c>
      <c r="C18" s="348"/>
      <c r="D18" s="348"/>
      <c r="E18" s="348"/>
      <c r="F18" s="348"/>
      <c r="G18" s="348"/>
      <c r="H18" s="348"/>
      <c r="I18" s="348"/>
      <c r="J18" s="348"/>
      <c r="K18" s="348"/>
      <c r="L18" s="349"/>
      <c r="M18" s="281"/>
      <c r="N18" s="71"/>
    </row>
    <row r="19" spans="2:25" ht="14.4" x14ac:dyDescent="0.3">
      <c r="B19" s="33" t="s">
        <v>190</v>
      </c>
      <c r="C19" s="32" t="s">
        <v>191</v>
      </c>
      <c r="D19" s="37">
        <v>33407731</v>
      </c>
      <c r="E19" s="35" t="s">
        <v>192</v>
      </c>
      <c r="F19" s="292">
        <v>3187</v>
      </c>
      <c r="G19" s="36">
        <v>0.35</v>
      </c>
      <c r="H19" s="291">
        <f>ROUND(F19/$H$4,0)</f>
        <v>429</v>
      </c>
      <c r="I19" s="298">
        <f>ROUND(F19/$I$4,0)</f>
        <v>371</v>
      </c>
      <c r="J19" s="293">
        <f>ROUND(F19/$J$4,0)</f>
        <v>531</v>
      </c>
      <c r="K19" s="294">
        <f>ROUND(F19/$K$4,0)</f>
        <v>414</v>
      </c>
      <c r="L19" s="295">
        <f>ROUND(F19/$L$4,0)</f>
        <v>579</v>
      </c>
      <c r="M19" s="338" t="s">
        <v>37</v>
      </c>
      <c r="N19" s="22">
        <f>LEN(E19)</f>
        <v>36</v>
      </c>
    </row>
    <row r="20" spans="2:25" ht="14.4" x14ac:dyDescent="0.3">
      <c r="B20" s="350" t="s">
        <v>193</v>
      </c>
      <c r="C20" s="348"/>
      <c r="D20" s="348"/>
      <c r="E20" s="348"/>
      <c r="F20" s="348"/>
      <c r="G20" s="348"/>
      <c r="H20" s="348"/>
      <c r="I20" s="348"/>
      <c r="J20" s="348"/>
      <c r="K20" s="348"/>
      <c r="L20" s="349"/>
      <c r="M20" s="281"/>
      <c r="N20" s="71"/>
    </row>
    <row r="21" spans="2:25" ht="14.4" x14ac:dyDescent="0.3">
      <c r="B21" s="33" t="s">
        <v>194</v>
      </c>
      <c r="C21" s="32" t="s">
        <v>195</v>
      </c>
      <c r="D21" s="34">
        <v>33406202</v>
      </c>
      <c r="E21" s="35" t="s">
        <v>196</v>
      </c>
      <c r="F21" s="292">
        <v>6042</v>
      </c>
      <c r="G21" s="36">
        <v>0.35</v>
      </c>
      <c r="H21" s="291">
        <f>ROUND(F21/$H$4,0)</f>
        <v>813</v>
      </c>
      <c r="I21" s="298">
        <f>ROUND(F21/$I$4,0)</f>
        <v>703</v>
      </c>
      <c r="J21" s="293">
        <f>ROUND(F21/$J$4,0)</f>
        <v>1007</v>
      </c>
      <c r="K21" s="294">
        <f>ROUND(F21/$K$4,0)</f>
        <v>785</v>
      </c>
      <c r="L21" s="295">
        <f>ROUND(F21/$L$4,0)</f>
        <v>1099</v>
      </c>
      <c r="M21" s="338" t="s">
        <v>37</v>
      </c>
      <c r="N21" s="22">
        <f>LEN(E21)</f>
        <v>37</v>
      </c>
    </row>
    <row r="22" spans="2:25" ht="14.4" x14ac:dyDescent="0.3">
      <c r="B22" s="350" t="s">
        <v>197</v>
      </c>
      <c r="C22" s="348"/>
      <c r="D22" s="348"/>
      <c r="E22" s="348"/>
      <c r="F22" s="348"/>
      <c r="G22" s="348"/>
      <c r="H22" s="348"/>
      <c r="I22" s="348"/>
      <c r="J22" s="348"/>
      <c r="K22" s="348"/>
      <c r="L22" s="349"/>
      <c r="M22" s="281"/>
      <c r="N22" s="71"/>
    </row>
    <row r="23" spans="2:25" ht="24" x14ac:dyDescent="0.3">
      <c r="B23" s="33" t="s">
        <v>197</v>
      </c>
      <c r="C23" s="32" t="s">
        <v>198</v>
      </c>
      <c r="D23" s="34">
        <v>33608200</v>
      </c>
      <c r="E23" s="35" t="s">
        <v>199</v>
      </c>
      <c r="F23" s="292">
        <v>8112</v>
      </c>
      <c r="G23" s="36">
        <v>0.35</v>
      </c>
      <c r="H23" s="291">
        <f>ROUND(F23/$H$4,0)</f>
        <v>1092</v>
      </c>
      <c r="I23" s="298">
        <f>ROUND(F23/$I$4,0)</f>
        <v>943</v>
      </c>
      <c r="J23" s="293">
        <f>ROUND(F23/$J$4,0)</f>
        <v>1352</v>
      </c>
      <c r="K23" s="294">
        <f>ROUND(F23/$K$4,0)</f>
        <v>1054</v>
      </c>
      <c r="L23" s="295">
        <f>ROUND(F23/$L$4,0)</f>
        <v>1475</v>
      </c>
      <c r="M23" s="338" t="s">
        <v>37</v>
      </c>
      <c r="N23" s="22">
        <f>LEN(E23)</f>
        <v>58</v>
      </c>
    </row>
    <row r="24" spans="2:25" ht="24" x14ac:dyDescent="0.3">
      <c r="B24" s="22" t="s">
        <v>197</v>
      </c>
      <c r="C24" s="27" t="s">
        <v>200</v>
      </c>
      <c r="D24" s="4">
        <v>33608203</v>
      </c>
      <c r="E24" s="24" t="s">
        <v>201</v>
      </c>
      <c r="F24" s="292">
        <v>8112</v>
      </c>
      <c r="G24" s="6">
        <v>0.35</v>
      </c>
      <c r="H24" s="291">
        <f>ROUND(F24/$H$4,0)</f>
        <v>1092</v>
      </c>
      <c r="I24" s="298">
        <f>ROUND(F24/$I$4,0)</f>
        <v>943</v>
      </c>
      <c r="J24" s="293">
        <f>ROUND(F24/$J$4,0)</f>
        <v>1352</v>
      </c>
      <c r="K24" s="294">
        <f>ROUND(F24/$K$4,0)</f>
        <v>1054</v>
      </c>
      <c r="L24" s="295">
        <f>ROUND(F24/$L$4,0)</f>
        <v>1475</v>
      </c>
      <c r="M24" s="338" t="s">
        <v>37</v>
      </c>
      <c r="N24" s="22">
        <f>LEN(E24)</f>
        <v>65</v>
      </c>
    </row>
    <row r="25" spans="2:25" ht="24" x14ac:dyDescent="0.3">
      <c r="B25" s="22" t="s">
        <v>197</v>
      </c>
      <c r="C25" s="27" t="s">
        <v>202</v>
      </c>
      <c r="D25" s="4">
        <v>33608204</v>
      </c>
      <c r="E25" s="24" t="s">
        <v>203</v>
      </c>
      <c r="F25" s="292">
        <v>8112</v>
      </c>
      <c r="G25" s="6">
        <v>0.35</v>
      </c>
      <c r="H25" s="291">
        <f>ROUND(F25/$H$4,0)</f>
        <v>1092</v>
      </c>
      <c r="I25" s="298">
        <f>ROUND(F25/$I$4,0)</f>
        <v>943</v>
      </c>
      <c r="J25" s="293">
        <f>ROUND(F25/$J$4,0)</f>
        <v>1352</v>
      </c>
      <c r="K25" s="294">
        <f>ROUND(F25/$K$4,0)</f>
        <v>1054</v>
      </c>
      <c r="L25" s="295">
        <f>ROUND(F25/$L$4,0)</f>
        <v>1475</v>
      </c>
      <c r="M25" s="338" t="s">
        <v>37</v>
      </c>
      <c r="N25" s="22">
        <f>LEN(E25)</f>
        <v>66</v>
      </c>
    </row>
    <row r="26" spans="2:25" ht="14.4" x14ac:dyDescent="0.3">
      <c r="B26" s="350" t="s">
        <v>204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9"/>
      <c r="M26" s="281"/>
      <c r="N26" s="71"/>
    </row>
    <row r="27" spans="2:25" ht="14.4" x14ac:dyDescent="0.3">
      <c r="B27" s="370" t="s">
        <v>205</v>
      </c>
      <c r="C27" s="348"/>
      <c r="D27" s="348"/>
      <c r="E27" s="348"/>
      <c r="F27" s="348"/>
      <c r="G27" s="348"/>
      <c r="H27" s="348"/>
      <c r="I27" s="348"/>
      <c r="J27" s="348"/>
      <c r="K27" s="348"/>
      <c r="L27" s="349"/>
      <c r="M27" s="281"/>
      <c r="N27" s="71"/>
    </row>
    <row r="28" spans="2:25" ht="14.4" x14ac:dyDescent="0.3">
      <c r="C28" s="369" t="s">
        <v>206</v>
      </c>
      <c r="D28" s="348"/>
      <c r="E28" s="348"/>
      <c r="F28" s="348"/>
      <c r="G28" s="348"/>
      <c r="H28" s="348"/>
      <c r="I28" s="348"/>
      <c r="J28" s="348"/>
      <c r="K28" s="348"/>
      <c r="L28" s="349"/>
      <c r="M28" s="281"/>
      <c r="N28" s="71"/>
    </row>
    <row r="29" spans="2:25" ht="24" x14ac:dyDescent="0.3">
      <c r="B29" s="22" t="s">
        <v>176</v>
      </c>
      <c r="C29" s="27" t="s">
        <v>207</v>
      </c>
      <c r="D29" s="8">
        <v>33424131</v>
      </c>
      <c r="E29" s="24" t="s">
        <v>208</v>
      </c>
      <c r="F29" s="292">
        <v>1394</v>
      </c>
      <c r="G29" s="6">
        <v>0.35</v>
      </c>
      <c r="H29" s="291">
        <f>ROUND(F29/$H$4,0)</f>
        <v>188</v>
      </c>
      <c r="I29" s="298">
        <f>ROUND(F29/$I$4,0)</f>
        <v>162</v>
      </c>
      <c r="J29" s="293">
        <f>ROUND(F29/$J$4,0)</f>
        <v>232</v>
      </c>
      <c r="K29" s="294">
        <f>ROUND(F29/$K$4,0)</f>
        <v>181</v>
      </c>
      <c r="L29" s="295">
        <f>ROUND(F29/$L$4,0)</f>
        <v>253</v>
      </c>
      <c r="M29" s="338" t="s">
        <v>37</v>
      </c>
      <c r="N29" s="22">
        <f>LEN(E29)</f>
        <v>73</v>
      </c>
    </row>
    <row r="30" spans="2:25" ht="24" x14ac:dyDescent="0.3">
      <c r="B30" s="22" t="s">
        <v>176</v>
      </c>
      <c r="C30" s="27" t="s">
        <v>209</v>
      </c>
      <c r="D30" s="8">
        <v>33424132</v>
      </c>
      <c r="E30" s="24" t="s">
        <v>210</v>
      </c>
      <c r="F30" s="292">
        <v>1434</v>
      </c>
      <c r="G30" s="6">
        <v>0.35</v>
      </c>
      <c r="H30" s="291">
        <f>ROUND(F30/$H$4,0)</f>
        <v>193</v>
      </c>
      <c r="I30" s="298">
        <f>ROUND(F30/$I$4,0)</f>
        <v>167</v>
      </c>
      <c r="J30" s="293">
        <f>ROUND(F30/$J$4,0)</f>
        <v>239</v>
      </c>
      <c r="K30" s="294">
        <f>ROUND(F30/$K$4,0)</f>
        <v>186</v>
      </c>
      <c r="L30" s="295">
        <f>ROUND(F30/$L$4,0)</f>
        <v>261</v>
      </c>
      <c r="M30" s="338" t="s">
        <v>37</v>
      </c>
      <c r="N30" s="22">
        <f>LEN(E30)</f>
        <v>73</v>
      </c>
    </row>
    <row r="31" spans="2:25" ht="14.4" x14ac:dyDescent="0.3">
      <c r="C31" s="369" t="s">
        <v>211</v>
      </c>
      <c r="D31" s="348"/>
      <c r="E31" s="348"/>
      <c r="F31" s="348"/>
      <c r="G31" s="348"/>
      <c r="H31" s="348"/>
      <c r="I31" s="348"/>
      <c r="J31" s="348"/>
      <c r="K31" s="348"/>
      <c r="L31" s="349"/>
      <c r="M31" s="281"/>
      <c r="N31" s="71"/>
    </row>
    <row r="32" spans="2:25" ht="24" x14ac:dyDescent="0.3">
      <c r="B32" s="22" t="s">
        <v>176</v>
      </c>
      <c r="C32" s="27" t="s">
        <v>212</v>
      </c>
      <c r="D32" s="8">
        <v>33423131</v>
      </c>
      <c r="E32" s="24" t="s">
        <v>213</v>
      </c>
      <c r="F32" s="292">
        <v>1687</v>
      </c>
      <c r="G32" s="6">
        <v>0.35</v>
      </c>
      <c r="H32" s="291">
        <f>ROUND(F32/$H$4,0)</f>
        <v>227</v>
      </c>
      <c r="I32" s="298">
        <f>ROUND(F32/$I$4,0)</f>
        <v>196</v>
      </c>
      <c r="J32" s="293">
        <f>ROUND(F32/$J$4,0)</f>
        <v>281</v>
      </c>
      <c r="K32" s="294">
        <f>ROUND(F32/$K$4,0)</f>
        <v>219</v>
      </c>
      <c r="L32" s="295">
        <f>ROUND(F32/$L$4,0)</f>
        <v>307</v>
      </c>
      <c r="M32" s="338" t="s">
        <v>37</v>
      </c>
      <c r="N32" s="22">
        <f>LEN(E32)</f>
        <v>100</v>
      </c>
      <c r="P32" s="366" t="s">
        <v>213</v>
      </c>
      <c r="Q32" s="366"/>
      <c r="R32" s="366"/>
      <c r="S32" s="366"/>
      <c r="T32" s="366"/>
      <c r="U32" s="366"/>
      <c r="V32" s="366"/>
      <c r="W32" s="366"/>
      <c r="X32" s="366"/>
      <c r="Y32" s="366"/>
    </row>
    <row r="33" spans="2:14" ht="14.4" x14ac:dyDescent="0.3">
      <c r="C33" s="369" t="s">
        <v>214</v>
      </c>
      <c r="D33" s="348"/>
      <c r="E33" s="348"/>
      <c r="F33" s="348"/>
      <c r="G33" s="348"/>
      <c r="H33" s="348"/>
      <c r="I33" s="348"/>
      <c r="J33" s="348"/>
      <c r="K33" s="348"/>
      <c r="L33" s="349"/>
      <c r="M33" s="281"/>
      <c r="N33" s="71"/>
    </row>
    <row r="34" spans="2:14" ht="24" x14ac:dyDescent="0.3">
      <c r="B34" s="22" t="s">
        <v>176</v>
      </c>
      <c r="C34" s="27" t="s">
        <v>215</v>
      </c>
      <c r="D34" s="8">
        <v>33424331</v>
      </c>
      <c r="E34" s="24" t="s">
        <v>216</v>
      </c>
      <c r="F34" s="292">
        <v>1687</v>
      </c>
      <c r="G34" s="6">
        <v>0.35</v>
      </c>
      <c r="H34" s="291">
        <f>ROUND(F34/$H$4,0)</f>
        <v>227</v>
      </c>
      <c r="I34" s="298">
        <f>ROUND(F34/$I$4,0)</f>
        <v>196</v>
      </c>
      <c r="J34" s="293">
        <f>ROUND(F34/$J$4,0)</f>
        <v>281</v>
      </c>
      <c r="K34" s="294">
        <f>ROUND(F34/$K$4,0)</f>
        <v>219</v>
      </c>
      <c r="L34" s="295">
        <f>ROUND(F34/$L$4,0)</f>
        <v>307</v>
      </c>
      <c r="M34" s="338" t="s">
        <v>37</v>
      </c>
      <c r="N34" s="22">
        <f>LEN(E34)</f>
        <v>96</v>
      </c>
    </row>
    <row r="35" spans="2:14" ht="14.4" x14ac:dyDescent="0.3">
      <c r="C35" s="369" t="s">
        <v>217</v>
      </c>
      <c r="D35" s="348"/>
      <c r="E35" s="348"/>
      <c r="F35" s="348"/>
      <c r="G35" s="348"/>
      <c r="H35" s="348"/>
      <c r="I35" s="348"/>
      <c r="J35" s="348"/>
      <c r="K35" s="348"/>
      <c r="L35" s="349"/>
      <c r="M35" s="281"/>
      <c r="N35" s="71"/>
    </row>
    <row r="36" spans="2:14" ht="24" x14ac:dyDescent="0.3">
      <c r="B36" s="22" t="s">
        <v>176</v>
      </c>
      <c r="C36" s="27" t="s">
        <v>218</v>
      </c>
      <c r="D36" s="8">
        <v>33424231</v>
      </c>
      <c r="E36" s="24" t="s">
        <v>219</v>
      </c>
      <c r="F36" s="292">
        <v>1687</v>
      </c>
      <c r="G36" s="6">
        <v>0.35</v>
      </c>
      <c r="H36" s="291">
        <f>ROUND(F36/$H$4,0)</f>
        <v>227</v>
      </c>
      <c r="I36" s="298">
        <f>ROUND(F36/$I$4,0)</f>
        <v>196</v>
      </c>
      <c r="J36" s="293">
        <f>ROUND(F36/$J$4,0)</f>
        <v>281</v>
      </c>
      <c r="K36" s="294">
        <f>ROUND(F36/$K$4,0)</f>
        <v>219</v>
      </c>
      <c r="L36" s="295">
        <f>ROUND(F36/$L$4,0)</f>
        <v>307</v>
      </c>
      <c r="M36" s="338" t="s">
        <v>37</v>
      </c>
      <c r="N36" s="22">
        <f>LEN(E36)</f>
        <v>94</v>
      </c>
    </row>
    <row r="37" spans="2:14" ht="14.4" x14ac:dyDescent="0.3">
      <c r="C37" s="369" t="s">
        <v>220</v>
      </c>
      <c r="D37" s="348"/>
      <c r="E37" s="348"/>
      <c r="F37" s="348"/>
      <c r="G37" s="348"/>
      <c r="H37" s="348"/>
      <c r="I37" s="348"/>
      <c r="J37" s="348"/>
      <c r="K37" s="348"/>
      <c r="L37" s="349"/>
      <c r="M37" s="281"/>
      <c r="N37" s="71"/>
    </row>
    <row r="38" spans="2:14" ht="24" x14ac:dyDescent="0.3">
      <c r="B38" s="22" t="s">
        <v>176</v>
      </c>
      <c r="C38" s="27" t="s">
        <v>221</v>
      </c>
      <c r="D38" s="8">
        <v>33424431</v>
      </c>
      <c r="E38" s="24" t="s">
        <v>222</v>
      </c>
      <c r="F38" s="292">
        <v>1881</v>
      </c>
      <c r="G38" s="6">
        <v>0.35</v>
      </c>
      <c r="H38" s="291">
        <f>ROUND(F38/$H$4,0)</f>
        <v>253</v>
      </c>
      <c r="I38" s="298">
        <f>ROUND(F38/$I$4,0)</f>
        <v>219</v>
      </c>
      <c r="J38" s="293">
        <f>ROUND(F38/$J$4,0)</f>
        <v>314</v>
      </c>
      <c r="K38" s="294">
        <f>ROUND(F38/$K$4,0)</f>
        <v>244</v>
      </c>
      <c r="L38" s="295">
        <f>ROUND(F38/$L$4,0)</f>
        <v>342</v>
      </c>
      <c r="M38" s="338" t="s">
        <v>37</v>
      </c>
      <c r="N38" s="22">
        <f>LEN(E38)</f>
        <v>93</v>
      </c>
    </row>
    <row r="39" spans="2:14" ht="14.4" x14ac:dyDescent="0.3">
      <c r="C39" s="369" t="s">
        <v>223</v>
      </c>
      <c r="D39" s="348"/>
      <c r="E39" s="348"/>
      <c r="F39" s="348"/>
      <c r="G39" s="348"/>
      <c r="H39" s="348"/>
      <c r="I39" s="348"/>
      <c r="J39" s="348"/>
      <c r="K39" s="348"/>
      <c r="L39" s="349"/>
      <c r="M39" s="281"/>
      <c r="N39" s="71"/>
    </row>
    <row r="40" spans="2:14" ht="24" x14ac:dyDescent="0.3">
      <c r="B40" s="22" t="s">
        <v>176</v>
      </c>
      <c r="C40" s="27" t="s">
        <v>224</v>
      </c>
      <c r="D40" s="8">
        <v>33423231</v>
      </c>
      <c r="E40" s="24" t="s">
        <v>225</v>
      </c>
      <c r="F40" s="292">
        <v>1881</v>
      </c>
      <c r="G40" s="6">
        <v>0.35</v>
      </c>
      <c r="H40" s="291">
        <f>ROUND(F40/$H$4,0)</f>
        <v>253</v>
      </c>
      <c r="I40" s="298">
        <f>ROUND(F40/$I$4,0)</f>
        <v>219</v>
      </c>
      <c r="J40" s="293">
        <f>ROUND(F40/$J$4,0)</f>
        <v>314</v>
      </c>
      <c r="K40" s="294">
        <f>ROUND(F40/$K$4,0)</f>
        <v>244</v>
      </c>
      <c r="L40" s="295">
        <f>ROUND(F40/$L$4,0)</f>
        <v>342</v>
      </c>
      <c r="M40" s="338" t="s">
        <v>37</v>
      </c>
      <c r="N40" s="22">
        <f>LEN(E40)</f>
        <v>96</v>
      </c>
    </row>
    <row r="41" spans="2:14" ht="14.4" x14ac:dyDescent="0.3">
      <c r="B41" s="370" t="s">
        <v>226</v>
      </c>
      <c r="C41" s="348"/>
      <c r="D41" s="348"/>
      <c r="E41" s="348"/>
      <c r="F41" s="348"/>
      <c r="G41" s="348"/>
      <c r="H41" s="348"/>
      <c r="I41" s="348"/>
      <c r="J41" s="348"/>
      <c r="K41" s="348"/>
      <c r="L41" s="349"/>
      <c r="M41" s="281"/>
      <c r="N41" s="71"/>
    </row>
    <row r="42" spans="2:14" ht="14.4" x14ac:dyDescent="0.3">
      <c r="C42" s="369" t="s">
        <v>227</v>
      </c>
      <c r="D42" s="348"/>
      <c r="E42" s="348"/>
      <c r="F42" s="348"/>
      <c r="G42" s="348"/>
      <c r="H42" s="348"/>
      <c r="I42" s="348"/>
      <c r="J42" s="348"/>
      <c r="K42" s="348"/>
      <c r="L42" s="349"/>
      <c r="M42" s="281"/>
      <c r="N42" s="71"/>
    </row>
    <row r="43" spans="2:14" ht="24" x14ac:dyDescent="0.3">
      <c r="B43" s="22" t="s">
        <v>176</v>
      </c>
      <c r="C43" s="27" t="s">
        <v>228</v>
      </c>
      <c r="D43" s="8">
        <v>33429131</v>
      </c>
      <c r="E43" s="24" t="s">
        <v>229</v>
      </c>
      <c r="F43" s="292">
        <v>2181</v>
      </c>
      <c r="G43" s="6">
        <v>0.35</v>
      </c>
      <c r="H43" s="291">
        <f>ROUND(F43/$H$4,0)</f>
        <v>294</v>
      </c>
      <c r="I43" s="298">
        <f>ROUND(F43/$I$4,0)</f>
        <v>254</v>
      </c>
      <c r="J43" s="293">
        <f>ROUND(F43/$J$4,0)</f>
        <v>364</v>
      </c>
      <c r="K43" s="294">
        <f>ROUND(F43/$K$4,0)</f>
        <v>283</v>
      </c>
      <c r="L43" s="295">
        <f>ROUND(F43/$L$4,0)</f>
        <v>397</v>
      </c>
      <c r="M43" s="338" t="s">
        <v>37</v>
      </c>
      <c r="N43" s="22">
        <f>LEN(E43)</f>
        <v>80</v>
      </c>
    </row>
    <row r="44" spans="2:14" ht="14.4" x14ac:dyDescent="0.3">
      <c r="C44" s="369" t="s">
        <v>230</v>
      </c>
      <c r="D44" s="348"/>
      <c r="E44" s="348"/>
      <c r="F44" s="348"/>
      <c r="G44" s="348"/>
      <c r="H44" s="348"/>
      <c r="I44" s="348"/>
      <c r="J44" s="348"/>
      <c r="K44" s="348"/>
      <c r="L44" s="349"/>
      <c r="M44" s="281"/>
      <c r="N44" s="71"/>
    </row>
    <row r="45" spans="2:14" ht="24" x14ac:dyDescent="0.3">
      <c r="B45" s="22" t="s">
        <v>176</v>
      </c>
      <c r="C45" s="27" t="s">
        <v>231</v>
      </c>
      <c r="D45" s="8">
        <v>33429231</v>
      </c>
      <c r="E45" s="24" t="s">
        <v>232</v>
      </c>
      <c r="F45" s="292">
        <v>2422</v>
      </c>
      <c r="G45" s="6">
        <v>0.35</v>
      </c>
      <c r="H45" s="291">
        <f>ROUND(F45/$H$4,0)</f>
        <v>326</v>
      </c>
      <c r="I45" s="298">
        <f>ROUND(F45/$I$4,0)</f>
        <v>282</v>
      </c>
      <c r="J45" s="293">
        <f>ROUND(F45/$J$4,0)</f>
        <v>404</v>
      </c>
      <c r="K45" s="294">
        <f>ROUND(F45/$K$4,0)</f>
        <v>315</v>
      </c>
      <c r="L45" s="295">
        <f>ROUND(F45/$L$4,0)</f>
        <v>440</v>
      </c>
      <c r="M45" s="338" t="s">
        <v>37</v>
      </c>
      <c r="N45" s="22">
        <f>LEN(E45)</f>
        <v>88</v>
      </c>
    </row>
    <row r="46" spans="2:14" ht="14.4" x14ac:dyDescent="0.3">
      <c r="C46" s="369" t="s">
        <v>233</v>
      </c>
      <c r="D46" s="348"/>
      <c r="E46" s="348"/>
      <c r="F46" s="348"/>
      <c r="G46" s="348"/>
      <c r="H46" s="348"/>
      <c r="I46" s="348"/>
      <c r="J46" s="348"/>
      <c r="K46" s="348"/>
      <c r="L46" s="349"/>
      <c r="M46" s="281"/>
      <c r="N46" s="71"/>
    </row>
    <row r="47" spans="2:14" ht="24" x14ac:dyDescent="0.3">
      <c r="B47" s="22" t="s">
        <v>176</v>
      </c>
      <c r="C47" s="27" t="s">
        <v>234</v>
      </c>
      <c r="D47" s="8">
        <v>33428131</v>
      </c>
      <c r="E47" s="24" t="s">
        <v>235</v>
      </c>
      <c r="F47" s="292">
        <v>2422</v>
      </c>
      <c r="G47" s="6">
        <v>0.35</v>
      </c>
      <c r="H47" s="291">
        <f>ROUND(F47/$H$4,0)</f>
        <v>326</v>
      </c>
      <c r="I47" s="298">
        <f>ROUND(F47/$I$4,0)</f>
        <v>282</v>
      </c>
      <c r="J47" s="293">
        <f>ROUND(F47/$J$4,0)</f>
        <v>404</v>
      </c>
      <c r="K47" s="294">
        <f>ROUND(F47/$K$4,0)</f>
        <v>315</v>
      </c>
      <c r="L47" s="295">
        <f>ROUND(F47/$L$4,0)</f>
        <v>440</v>
      </c>
      <c r="M47" s="338" t="s">
        <v>37</v>
      </c>
      <c r="N47" s="22">
        <f>LEN(E47)</f>
        <v>94</v>
      </c>
    </row>
    <row r="48" spans="2:14" ht="14.4" x14ac:dyDescent="0.3">
      <c r="B48" s="370" t="s">
        <v>236</v>
      </c>
      <c r="C48" s="348"/>
      <c r="D48" s="348"/>
      <c r="E48" s="348"/>
      <c r="F48" s="348"/>
      <c r="G48" s="348"/>
      <c r="H48" s="348"/>
      <c r="I48" s="348"/>
      <c r="J48" s="348"/>
      <c r="K48" s="348"/>
      <c r="L48" s="349"/>
      <c r="M48" s="281"/>
      <c r="N48" s="71"/>
    </row>
    <row r="49" spans="2:16" ht="14.4" x14ac:dyDescent="0.3">
      <c r="C49" s="369" t="s">
        <v>237</v>
      </c>
      <c r="D49" s="348"/>
      <c r="E49" s="348"/>
      <c r="F49" s="348"/>
      <c r="G49" s="348"/>
      <c r="H49" s="348"/>
      <c r="I49" s="348"/>
      <c r="J49" s="348"/>
      <c r="K49" s="348"/>
      <c r="L49" s="349"/>
      <c r="M49" s="281"/>
      <c r="N49" s="71"/>
    </row>
    <row r="50" spans="2:16" ht="24" x14ac:dyDescent="0.3">
      <c r="B50" s="22" t="s">
        <v>176</v>
      </c>
      <c r="C50" s="27" t="s">
        <v>238</v>
      </c>
      <c r="D50" s="8">
        <v>33428731</v>
      </c>
      <c r="E50" s="24" t="s">
        <v>239</v>
      </c>
      <c r="F50" s="292">
        <v>1804</v>
      </c>
      <c r="G50" s="6">
        <v>0.35</v>
      </c>
      <c r="H50" s="291">
        <f>ROUND(F50/$H$4,0)</f>
        <v>243</v>
      </c>
      <c r="I50" s="298">
        <f>ROUND(F50/$I$4,0)</f>
        <v>210</v>
      </c>
      <c r="J50" s="293">
        <f>ROUND(F50/$J$4,0)</f>
        <v>301</v>
      </c>
      <c r="K50" s="294">
        <f>ROUND(F50/$K$4,0)</f>
        <v>234</v>
      </c>
      <c r="L50" s="295">
        <f>ROUND(F50/$L$4,0)</f>
        <v>328</v>
      </c>
      <c r="M50" s="338" t="s">
        <v>37</v>
      </c>
      <c r="N50" s="22">
        <f>LEN(E50)</f>
        <v>94</v>
      </c>
    </row>
    <row r="51" spans="2:16" ht="24" x14ac:dyDescent="0.3">
      <c r="B51" s="22" t="s">
        <v>176</v>
      </c>
      <c r="C51" s="27" t="s">
        <v>240</v>
      </c>
      <c r="D51" s="8">
        <v>33428732</v>
      </c>
      <c r="E51" s="24" t="s">
        <v>241</v>
      </c>
      <c r="F51" s="292">
        <v>1816</v>
      </c>
      <c r="G51" s="6">
        <v>0.35</v>
      </c>
      <c r="H51" s="291">
        <f>ROUND(F51/$H$4,0)</f>
        <v>244</v>
      </c>
      <c r="I51" s="298">
        <f>ROUND(F51/$I$4,0)</f>
        <v>211</v>
      </c>
      <c r="J51" s="293">
        <f>ROUND(F51/$J$4,0)</f>
        <v>303</v>
      </c>
      <c r="K51" s="294">
        <f>ROUND(F51/$K$4,0)</f>
        <v>236</v>
      </c>
      <c r="L51" s="295">
        <f>ROUND(F51/$L$4,0)</f>
        <v>330</v>
      </c>
      <c r="M51" s="338" t="s">
        <v>37</v>
      </c>
      <c r="N51" s="22">
        <f>LEN(E51)</f>
        <v>94</v>
      </c>
    </row>
    <row r="52" spans="2:16" ht="14.4" x14ac:dyDescent="0.3">
      <c r="C52" s="369" t="s">
        <v>242</v>
      </c>
      <c r="D52" s="348"/>
      <c r="E52" s="348"/>
      <c r="F52" s="348"/>
      <c r="G52" s="348"/>
      <c r="H52" s="348"/>
      <c r="I52" s="348"/>
      <c r="J52" s="348"/>
      <c r="K52" s="348"/>
      <c r="L52" s="349"/>
      <c r="M52" s="338"/>
      <c r="N52" s="71"/>
    </row>
    <row r="53" spans="2:16" ht="24" x14ac:dyDescent="0.3">
      <c r="B53" s="22" t="s">
        <v>176</v>
      </c>
      <c r="C53" s="27" t="s">
        <v>243</v>
      </c>
      <c r="D53" s="8">
        <v>33428831</v>
      </c>
      <c r="E53" s="24" t="s">
        <v>244</v>
      </c>
      <c r="F53" s="292">
        <v>2052</v>
      </c>
      <c r="G53" s="6">
        <v>0.35</v>
      </c>
      <c r="H53" s="291">
        <f>ROUND(F53/$H$4,0)</f>
        <v>276</v>
      </c>
      <c r="I53" s="298">
        <f>ROUND(F53/$I$4,0)</f>
        <v>239</v>
      </c>
      <c r="J53" s="293">
        <f>ROUND(F53/$J$4,0)</f>
        <v>342</v>
      </c>
      <c r="K53" s="294">
        <f>ROUND(F53/$K$4,0)</f>
        <v>266</v>
      </c>
      <c r="L53" s="295">
        <f>ROUND(F53/$L$4,0)</f>
        <v>373</v>
      </c>
      <c r="M53" s="338" t="s">
        <v>37</v>
      </c>
      <c r="N53" s="22">
        <f>LEN(E53)</f>
        <v>94</v>
      </c>
    </row>
    <row r="54" spans="2:16" ht="24" x14ac:dyDescent="0.3">
      <c r="B54" s="22" t="s">
        <v>176</v>
      </c>
      <c r="C54" s="27" t="s">
        <v>245</v>
      </c>
      <c r="D54" s="8">
        <v>33428832</v>
      </c>
      <c r="E54" s="24" t="s">
        <v>246</v>
      </c>
      <c r="F54" s="292">
        <v>2052</v>
      </c>
      <c r="G54" s="6">
        <v>0.35</v>
      </c>
      <c r="H54" s="291">
        <f>ROUND(F54/$H$4,0)</f>
        <v>276</v>
      </c>
      <c r="I54" s="298">
        <f>ROUND(F54/$I$4,0)</f>
        <v>239</v>
      </c>
      <c r="J54" s="293">
        <f>ROUND(F54/$J$4,0)</f>
        <v>342</v>
      </c>
      <c r="K54" s="294">
        <f>ROUND(F54/$K$4,0)</f>
        <v>266</v>
      </c>
      <c r="L54" s="295">
        <f>ROUND(F54/$L$4,0)</f>
        <v>373</v>
      </c>
      <c r="M54" s="338" t="s">
        <v>37</v>
      </c>
      <c r="N54" s="22">
        <f>LEN(E54)</f>
        <v>94</v>
      </c>
    </row>
    <row r="55" spans="2:16" ht="14.4" x14ac:dyDescent="0.3">
      <c r="C55" s="369" t="s">
        <v>247</v>
      </c>
      <c r="D55" s="348"/>
      <c r="E55" s="348"/>
      <c r="F55" s="348"/>
      <c r="G55" s="348"/>
      <c r="H55" s="348"/>
      <c r="I55" s="348"/>
      <c r="J55" s="348"/>
      <c r="K55" s="348"/>
      <c r="L55" s="349"/>
      <c r="M55" s="281"/>
      <c r="N55" s="71"/>
    </row>
    <row r="56" spans="2:16" ht="24" x14ac:dyDescent="0.3">
      <c r="B56" s="22" t="s">
        <v>176</v>
      </c>
      <c r="C56" s="27" t="s">
        <v>248</v>
      </c>
      <c r="D56" s="8">
        <v>33428331</v>
      </c>
      <c r="E56" s="24" t="s">
        <v>249</v>
      </c>
      <c r="F56" s="292">
        <v>2052</v>
      </c>
      <c r="G56" s="6">
        <v>0.35</v>
      </c>
      <c r="H56" s="291">
        <f>ROUND(F56/$H$4,0)</f>
        <v>276</v>
      </c>
      <c r="I56" s="298">
        <f>ROUND(F56/$I$4,0)</f>
        <v>239</v>
      </c>
      <c r="J56" s="293">
        <f>ROUND(F56/$J$4,0)</f>
        <v>342</v>
      </c>
      <c r="K56" s="294">
        <f>ROUND(F56/$K$4,0)</f>
        <v>266</v>
      </c>
      <c r="L56" s="295">
        <f>ROUND(F56/$L$4,0)</f>
        <v>373</v>
      </c>
      <c r="M56" s="338" t="s">
        <v>37</v>
      </c>
      <c r="N56" s="22">
        <f>LEN(E56)</f>
        <v>100</v>
      </c>
    </row>
    <row r="57" spans="2:16" ht="24" x14ac:dyDescent="0.3">
      <c r="B57" s="22" t="s">
        <v>176</v>
      </c>
      <c r="C57" s="27" t="s">
        <v>250</v>
      </c>
      <c r="D57" s="8">
        <v>33428332</v>
      </c>
      <c r="E57" s="24" t="s">
        <v>251</v>
      </c>
      <c r="F57" s="292">
        <v>2052</v>
      </c>
      <c r="G57" s="6">
        <v>0.35</v>
      </c>
      <c r="H57" s="291">
        <f>ROUND(F57/$H$4,0)</f>
        <v>276</v>
      </c>
      <c r="I57" s="298">
        <f>ROUND(F57/$I$4,0)</f>
        <v>239</v>
      </c>
      <c r="J57" s="293">
        <f>ROUND(F57/$J$4,0)</f>
        <v>342</v>
      </c>
      <c r="K57" s="294">
        <f>ROUND(F57/$K$4,0)</f>
        <v>266</v>
      </c>
      <c r="L57" s="295">
        <f>ROUND(F57/$L$4,0)</f>
        <v>373</v>
      </c>
      <c r="M57" s="338" t="s">
        <v>37</v>
      </c>
      <c r="N57" s="22">
        <f>LEN(E57)</f>
        <v>100</v>
      </c>
    </row>
    <row r="58" spans="2:16" ht="14.4" x14ac:dyDescent="0.3">
      <c r="B58" s="370" t="s">
        <v>252</v>
      </c>
      <c r="C58" s="348"/>
      <c r="D58" s="348"/>
      <c r="E58" s="348"/>
      <c r="F58" s="348"/>
      <c r="G58" s="348"/>
      <c r="H58" s="348"/>
      <c r="I58" s="348"/>
      <c r="J58" s="348"/>
      <c r="K58" s="348"/>
      <c r="L58" s="349"/>
      <c r="M58" s="281"/>
      <c r="N58" s="71"/>
    </row>
    <row r="59" spans="2:16" ht="24" x14ac:dyDescent="0.3">
      <c r="B59" s="22" t="s">
        <v>176</v>
      </c>
      <c r="C59" s="27" t="s">
        <v>253</v>
      </c>
      <c r="D59" s="8">
        <v>33427131</v>
      </c>
      <c r="E59" s="24" t="s">
        <v>254</v>
      </c>
      <c r="F59" s="292">
        <v>1804</v>
      </c>
      <c r="G59" s="6">
        <v>0.35</v>
      </c>
      <c r="H59" s="291">
        <f>ROUND(F59/$H$4,0)</f>
        <v>243</v>
      </c>
      <c r="I59" s="298">
        <f>ROUND(F59/$I$4,0)</f>
        <v>210</v>
      </c>
      <c r="J59" s="293">
        <f>ROUND(F59/$J$4,0)</f>
        <v>301</v>
      </c>
      <c r="K59" s="294">
        <f>ROUND(F59/$K$4,0)</f>
        <v>234</v>
      </c>
      <c r="L59" s="295">
        <f>ROUND(F59/$L$4,0)</f>
        <v>328</v>
      </c>
      <c r="M59" s="338" t="s">
        <v>37</v>
      </c>
      <c r="N59" s="22">
        <f>LEN(E59)</f>
        <v>98</v>
      </c>
    </row>
    <row r="60" spans="2:16" ht="24" x14ac:dyDescent="0.3">
      <c r="B60" s="22" t="s">
        <v>176</v>
      </c>
      <c r="C60" s="27" t="s">
        <v>255</v>
      </c>
      <c r="D60" s="8">
        <v>33427132</v>
      </c>
      <c r="E60" s="24" t="s">
        <v>256</v>
      </c>
      <c r="F60" s="292">
        <v>1816</v>
      </c>
      <c r="G60" s="6">
        <v>0.35</v>
      </c>
      <c r="H60" s="291">
        <f>ROUND(F60/$H$4,0)</f>
        <v>244</v>
      </c>
      <c r="I60" s="298">
        <f>ROUND(F60/$I$4,0)</f>
        <v>211</v>
      </c>
      <c r="J60" s="293">
        <f>ROUND(F60/$J$4,0)</f>
        <v>303</v>
      </c>
      <c r="K60" s="294">
        <f>ROUND(F60/$K$4,0)</f>
        <v>236</v>
      </c>
      <c r="L60" s="295">
        <f>ROUND(F60/$L$4,0)</f>
        <v>330</v>
      </c>
      <c r="M60" s="338" t="s">
        <v>37</v>
      </c>
      <c r="N60" s="22">
        <f>LEN(E60)</f>
        <v>98</v>
      </c>
    </row>
    <row r="61" spans="2:16" ht="14.4" x14ac:dyDescent="0.3">
      <c r="B61" s="370" t="s">
        <v>257</v>
      </c>
      <c r="C61" s="348"/>
      <c r="D61" s="348"/>
      <c r="E61" s="348"/>
      <c r="F61" s="348"/>
      <c r="G61" s="348"/>
      <c r="H61" s="348"/>
      <c r="I61" s="348"/>
      <c r="J61" s="348"/>
      <c r="K61" s="348"/>
      <c r="L61" s="349"/>
      <c r="M61" s="281"/>
      <c r="N61" s="71"/>
    </row>
    <row r="62" spans="2:16" ht="14.4" x14ac:dyDescent="0.3">
      <c r="B62" s="22" t="s">
        <v>176</v>
      </c>
      <c r="C62" s="27" t="s">
        <v>258</v>
      </c>
      <c r="D62" s="8">
        <v>33423731</v>
      </c>
      <c r="E62" s="24" t="s">
        <v>259</v>
      </c>
      <c r="F62" s="292">
        <v>8548</v>
      </c>
      <c r="G62" s="6">
        <v>0.35</v>
      </c>
      <c r="H62" s="291">
        <f>ROUND(F62/$H$4,0)</f>
        <v>1150</v>
      </c>
      <c r="I62" s="298">
        <f>ROUND(F62/$I$4,0)</f>
        <v>994</v>
      </c>
      <c r="J62" s="293">
        <f>ROUND(F62/$J$4,0)</f>
        <v>1425</v>
      </c>
      <c r="K62" s="294">
        <f>ROUND(F62/$K$4,0)</f>
        <v>1110</v>
      </c>
      <c r="L62" s="295">
        <f>ROUND(F62/$L$4,0)</f>
        <v>1554</v>
      </c>
      <c r="M62" s="338" t="s">
        <v>37</v>
      </c>
      <c r="N62" s="22">
        <f>LEN(E62)</f>
        <v>43</v>
      </c>
      <c r="P62" s="53" t="s">
        <v>259</v>
      </c>
    </row>
    <row r="63" spans="2:16" ht="14.4" x14ac:dyDescent="0.3">
      <c r="B63" s="22" t="s">
        <v>176</v>
      </c>
      <c r="C63" s="27" t="s">
        <v>260</v>
      </c>
      <c r="D63" s="22">
        <v>33423762</v>
      </c>
      <c r="E63" s="24" t="s">
        <v>261</v>
      </c>
      <c r="F63" s="292">
        <v>8548</v>
      </c>
      <c r="G63" s="6">
        <v>0.35</v>
      </c>
      <c r="H63" s="291">
        <f>ROUND(F63/$H$4,0)</f>
        <v>1150</v>
      </c>
      <c r="I63" s="298">
        <f>ROUND(F63/$I$4,0)</f>
        <v>994</v>
      </c>
      <c r="J63" s="293">
        <f>ROUND(F63/$J$4,0)</f>
        <v>1425</v>
      </c>
      <c r="K63" s="294">
        <f>ROUND(F63/$K$4,0)</f>
        <v>1110</v>
      </c>
      <c r="L63" s="295">
        <f>ROUND(F63/$L$4,0)</f>
        <v>1554</v>
      </c>
      <c r="M63" s="338" t="s">
        <v>37</v>
      </c>
      <c r="N63" s="22">
        <f>LEN(E63)</f>
        <v>43</v>
      </c>
      <c r="P63" s="53" t="s">
        <v>261</v>
      </c>
    </row>
    <row r="64" spans="2:16" ht="14.4" x14ac:dyDescent="0.3">
      <c r="B64" s="22" t="s">
        <v>176</v>
      </c>
      <c r="C64" s="4" t="s">
        <v>262</v>
      </c>
      <c r="D64" s="8">
        <v>33423732</v>
      </c>
      <c r="E64" s="24" t="s">
        <v>263</v>
      </c>
      <c r="F64" s="292">
        <v>12329</v>
      </c>
      <c r="G64" s="6">
        <v>0.35</v>
      </c>
      <c r="H64" s="291">
        <f>ROUND(F64/$H$4,0)</f>
        <v>1659</v>
      </c>
      <c r="I64" s="298">
        <f>ROUND(F64/$I$4,0)</f>
        <v>1434</v>
      </c>
      <c r="J64" s="293">
        <f>ROUND(F64/$J$4,0)</f>
        <v>2055</v>
      </c>
      <c r="K64" s="294">
        <f>ROUND(F64/$K$4,0)</f>
        <v>1601</v>
      </c>
      <c r="L64" s="295">
        <f>ROUND(F64/$L$4,0)</f>
        <v>2242</v>
      </c>
      <c r="M64" s="338" t="s">
        <v>37</v>
      </c>
      <c r="N64" s="22">
        <f t="shared" ref="N64:N65" si="0">LEN(E64)</f>
        <v>45</v>
      </c>
      <c r="P64" s="53" t="s">
        <v>263</v>
      </c>
    </row>
    <row r="65" spans="2:21" ht="14.4" x14ac:dyDescent="0.3">
      <c r="B65" s="22" t="s">
        <v>176</v>
      </c>
      <c r="C65" s="4" t="s">
        <v>264</v>
      </c>
      <c r="D65" s="334">
        <v>33423763</v>
      </c>
      <c r="E65" s="24" t="s">
        <v>265</v>
      </c>
      <c r="F65" s="292">
        <v>12329</v>
      </c>
      <c r="G65" s="6">
        <v>0.35</v>
      </c>
      <c r="H65" s="291">
        <f>ROUND(F65/$H$4,0)</f>
        <v>1659</v>
      </c>
      <c r="I65" s="298">
        <f>ROUND(F65/$I$4,0)</f>
        <v>1434</v>
      </c>
      <c r="J65" s="293">
        <f>ROUND(F65/$J$4,0)</f>
        <v>2055</v>
      </c>
      <c r="K65" s="294">
        <f>ROUND(F65/$K$4,0)</f>
        <v>1601</v>
      </c>
      <c r="L65" s="295">
        <f>ROUND(F65/$L$4,0)</f>
        <v>2242</v>
      </c>
      <c r="M65" s="338" t="s">
        <v>37</v>
      </c>
      <c r="N65" s="22">
        <f t="shared" si="0"/>
        <v>45</v>
      </c>
      <c r="P65" s="53" t="s">
        <v>265</v>
      </c>
    </row>
    <row r="66" spans="2:21" ht="14.4" x14ac:dyDescent="0.3">
      <c r="B66" s="370" t="s">
        <v>266</v>
      </c>
      <c r="C66" s="348"/>
      <c r="D66" s="348"/>
      <c r="E66" s="348"/>
      <c r="F66" s="348"/>
      <c r="G66" s="348"/>
      <c r="H66" s="348"/>
      <c r="I66" s="348"/>
      <c r="J66" s="348"/>
      <c r="K66" s="348"/>
      <c r="L66" s="349"/>
      <c r="M66" s="281"/>
      <c r="N66" s="71"/>
    </row>
    <row r="67" spans="2:21" ht="14.4" x14ac:dyDescent="0.3">
      <c r="C67" s="369" t="s">
        <v>267</v>
      </c>
      <c r="D67" s="348"/>
      <c r="E67" s="348"/>
      <c r="F67" s="348"/>
      <c r="G67" s="348"/>
      <c r="H67" s="348"/>
      <c r="I67" s="348"/>
      <c r="J67" s="348"/>
      <c r="K67" s="348"/>
      <c r="L67" s="349"/>
      <c r="M67" s="281"/>
      <c r="N67" s="71"/>
    </row>
    <row r="68" spans="2:21" ht="24" x14ac:dyDescent="0.3">
      <c r="B68" s="22" t="s">
        <v>176</v>
      </c>
      <c r="C68" s="27" t="s">
        <v>268</v>
      </c>
      <c r="D68" s="8">
        <v>33426231</v>
      </c>
      <c r="E68" s="24" t="s">
        <v>269</v>
      </c>
      <c r="F68" s="292">
        <v>2181</v>
      </c>
      <c r="G68" s="6">
        <v>0.35</v>
      </c>
      <c r="H68" s="291">
        <f>ROUND(F68/$H$4,0)</f>
        <v>294</v>
      </c>
      <c r="I68" s="298">
        <f>ROUND(F68/$I$4,0)</f>
        <v>254</v>
      </c>
      <c r="J68" s="293">
        <f>ROUND(F68/$J$4,0)</f>
        <v>364</v>
      </c>
      <c r="K68" s="294">
        <f>ROUND(F68/$K$4,0)</f>
        <v>283</v>
      </c>
      <c r="L68" s="295">
        <f>ROUND(F68/$L$4,0)</f>
        <v>397</v>
      </c>
      <c r="M68" s="338" t="s">
        <v>37</v>
      </c>
      <c r="N68" s="22">
        <f>LEN(E68)</f>
        <v>79</v>
      </c>
    </row>
    <row r="69" spans="2:21" ht="24" x14ac:dyDescent="0.3">
      <c r="B69" s="22" t="s">
        <v>176</v>
      </c>
      <c r="C69" s="27" t="s">
        <v>270</v>
      </c>
      <c r="D69" s="8">
        <v>33426232</v>
      </c>
      <c r="E69" s="24" t="s">
        <v>271</v>
      </c>
      <c r="F69" s="292">
        <v>2205</v>
      </c>
      <c r="G69" s="6">
        <v>0.35</v>
      </c>
      <c r="H69" s="291">
        <f>ROUND(F69/$H$4,0)</f>
        <v>297</v>
      </c>
      <c r="I69" s="298">
        <f>ROUND(F69/$I$4,0)</f>
        <v>256</v>
      </c>
      <c r="J69" s="293">
        <f>ROUND(F69/$J$4,0)</f>
        <v>368</v>
      </c>
      <c r="K69" s="294">
        <f>ROUND(F69/$K$4,0)</f>
        <v>286</v>
      </c>
      <c r="L69" s="295">
        <f>ROUND(F69/$L$4,0)</f>
        <v>401</v>
      </c>
      <c r="M69" s="338" t="s">
        <v>37</v>
      </c>
      <c r="N69" s="22">
        <f>LEN(E69)</f>
        <v>79</v>
      </c>
    </row>
    <row r="70" spans="2:21" ht="14.4" x14ac:dyDescent="0.3">
      <c r="C70" s="369" t="s">
        <v>272</v>
      </c>
      <c r="D70" s="348"/>
      <c r="E70" s="348"/>
      <c r="F70" s="348"/>
      <c r="G70" s="348"/>
      <c r="H70" s="348"/>
      <c r="I70" s="348"/>
      <c r="J70" s="348"/>
      <c r="K70" s="348"/>
      <c r="L70" s="349"/>
      <c r="M70" s="281"/>
      <c r="N70" s="71"/>
    </row>
    <row r="71" spans="2:21" ht="24" x14ac:dyDescent="0.3">
      <c r="B71" s="22" t="s">
        <v>176</v>
      </c>
      <c r="C71" s="27" t="s">
        <v>273</v>
      </c>
      <c r="D71" s="8">
        <v>33428531</v>
      </c>
      <c r="E71" s="24" t="s">
        <v>274</v>
      </c>
      <c r="F71" s="292">
        <v>2181</v>
      </c>
      <c r="G71" s="6">
        <v>0.35</v>
      </c>
      <c r="H71" s="291">
        <f>ROUND(F71/$H$4,0)</f>
        <v>294</v>
      </c>
      <c r="I71" s="298">
        <f>ROUND(F71/$I$4,0)</f>
        <v>254</v>
      </c>
      <c r="J71" s="293">
        <f>ROUND(F71/$J$4,0)</f>
        <v>364</v>
      </c>
      <c r="K71" s="294">
        <f>ROUND(F71/$K$4,0)</f>
        <v>283</v>
      </c>
      <c r="L71" s="295">
        <f>ROUND(F71/$L$4,0)</f>
        <v>397</v>
      </c>
      <c r="M71" s="338" t="s">
        <v>37</v>
      </c>
      <c r="N71" s="22">
        <f>LEN(E71)</f>
        <v>86</v>
      </c>
    </row>
    <row r="72" spans="2:21" ht="24" x14ac:dyDescent="0.3">
      <c r="B72" s="22" t="s">
        <v>176</v>
      </c>
      <c r="C72" s="27" t="s">
        <v>275</v>
      </c>
      <c r="D72" s="4">
        <v>33428535</v>
      </c>
      <c r="E72" s="24" t="s">
        <v>276</v>
      </c>
      <c r="F72" s="292">
        <v>2205</v>
      </c>
      <c r="G72" s="6">
        <v>0.35</v>
      </c>
      <c r="H72" s="291">
        <f>ROUND(F72/$H$4,0)</f>
        <v>297</v>
      </c>
      <c r="I72" s="298">
        <f>ROUND(F72/$I$4,0)</f>
        <v>256</v>
      </c>
      <c r="J72" s="293">
        <f>ROUND(F72/$J$4,0)</f>
        <v>368</v>
      </c>
      <c r="K72" s="294">
        <f>ROUND(F72/$K$4,0)</f>
        <v>286</v>
      </c>
      <c r="L72" s="295">
        <f>ROUND(F72/$L$4,0)</f>
        <v>401</v>
      </c>
      <c r="M72" s="338" t="s">
        <v>37</v>
      </c>
      <c r="N72" s="22">
        <f>LEN(E72)</f>
        <v>87</v>
      </c>
    </row>
    <row r="73" spans="2:21" ht="14.4" x14ac:dyDescent="0.3">
      <c r="C73" s="369" t="s">
        <v>277</v>
      </c>
      <c r="D73" s="348"/>
      <c r="E73" s="348"/>
      <c r="F73" s="348"/>
      <c r="G73" s="348"/>
      <c r="H73" s="348"/>
      <c r="I73" s="348"/>
      <c r="J73" s="348"/>
      <c r="K73" s="348"/>
      <c r="L73" s="349"/>
      <c r="M73" s="281"/>
      <c r="N73" s="71"/>
    </row>
    <row r="74" spans="2:21" ht="24" x14ac:dyDescent="0.3">
      <c r="B74" s="22" t="s">
        <v>176</v>
      </c>
      <c r="C74" s="27" t="s">
        <v>278</v>
      </c>
      <c r="D74" s="4">
        <v>33428631</v>
      </c>
      <c r="E74" s="24" t="s">
        <v>279</v>
      </c>
      <c r="F74" s="292">
        <v>2181</v>
      </c>
      <c r="G74" s="6">
        <v>0.35</v>
      </c>
      <c r="H74" s="291">
        <f>ROUND(F74/$H$4,0)</f>
        <v>294</v>
      </c>
      <c r="I74" s="298">
        <f>ROUND(F74/$I$4,0)</f>
        <v>254</v>
      </c>
      <c r="J74" s="293">
        <f>ROUND(F74/$J$4,0)</f>
        <v>364</v>
      </c>
      <c r="K74" s="294">
        <f>ROUND(F74/$K$4,0)</f>
        <v>283</v>
      </c>
      <c r="L74" s="295">
        <f>ROUND(F74/$L$4,0)</f>
        <v>397</v>
      </c>
      <c r="M74" s="338" t="s">
        <v>37</v>
      </c>
      <c r="N74" s="22">
        <f>LEN(E74)</f>
        <v>88</v>
      </c>
    </row>
    <row r="75" spans="2:21" ht="14.4" x14ac:dyDescent="0.3">
      <c r="B75" s="350" t="s">
        <v>280</v>
      </c>
      <c r="C75" s="348"/>
      <c r="D75" s="348"/>
      <c r="E75" s="348"/>
      <c r="F75" s="348"/>
      <c r="G75" s="348"/>
      <c r="H75" s="348"/>
      <c r="I75" s="348"/>
      <c r="J75" s="348"/>
      <c r="K75" s="348"/>
      <c r="L75" s="349"/>
      <c r="M75" s="281"/>
      <c r="N75" s="71"/>
    </row>
    <row r="76" spans="2:21" ht="24" x14ac:dyDescent="0.3">
      <c r="B76" s="33" t="s">
        <v>281</v>
      </c>
      <c r="C76" s="32" t="s">
        <v>282</v>
      </c>
      <c r="D76" s="37">
        <v>33408234</v>
      </c>
      <c r="E76" s="35" t="s">
        <v>283</v>
      </c>
      <c r="F76" s="292">
        <v>4644</v>
      </c>
      <c r="G76" s="36">
        <v>0.35</v>
      </c>
      <c r="H76" s="291">
        <f>ROUND(F76/$H$4,0)</f>
        <v>625</v>
      </c>
      <c r="I76" s="298">
        <f>ROUND(F76/$I$4,0)</f>
        <v>540</v>
      </c>
      <c r="J76" s="293">
        <f>ROUND(F76/$J$4,0)</f>
        <v>774</v>
      </c>
      <c r="K76" s="294">
        <f>ROUND(F76/$K$4,0)</f>
        <v>603</v>
      </c>
      <c r="L76" s="295">
        <f>ROUND(F76/$L$4,0)</f>
        <v>844</v>
      </c>
      <c r="M76" s="338" t="s">
        <v>37</v>
      </c>
      <c r="N76" s="22">
        <f>LEN(E76)</f>
        <v>46</v>
      </c>
    </row>
    <row r="77" spans="2:21" ht="24" x14ac:dyDescent="0.3">
      <c r="B77" s="22" t="s">
        <v>284</v>
      </c>
      <c r="C77" s="27" t="s">
        <v>285</v>
      </c>
      <c r="D77" s="8">
        <v>33424639</v>
      </c>
      <c r="E77" s="24" t="s">
        <v>286</v>
      </c>
      <c r="F77" s="292">
        <v>1152</v>
      </c>
      <c r="G77" s="6">
        <v>0.35</v>
      </c>
      <c r="H77" s="291">
        <f>ROUND(F77/$H$4,0)</f>
        <v>155</v>
      </c>
      <c r="I77" s="298">
        <f>ROUND(F77/$I$4,0)</f>
        <v>134</v>
      </c>
      <c r="J77" s="293">
        <f>ROUND(F77/$J$4,0)</f>
        <v>192</v>
      </c>
      <c r="K77" s="294">
        <f>ROUND(F77/$K$4,0)</f>
        <v>150</v>
      </c>
      <c r="L77" s="295">
        <f>ROUND(F77/$L$4,0)</f>
        <v>209</v>
      </c>
      <c r="M77" s="338" t="s">
        <v>37</v>
      </c>
      <c r="N77" s="22">
        <f>LEN(E77)</f>
        <v>83</v>
      </c>
    </row>
    <row r="78" spans="2:21" ht="24" x14ac:dyDescent="0.3">
      <c r="B78" s="22" t="s">
        <v>284</v>
      </c>
      <c r="C78" s="28" t="s">
        <v>287</v>
      </c>
      <c r="D78" s="8">
        <v>33425039</v>
      </c>
      <c r="E78" s="26" t="s">
        <v>288</v>
      </c>
      <c r="F78" s="292">
        <v>1704</v>
      </c>
      <c r="G78" s="6">
        <v>0.35</v>
      </c>
      <c r="H78" s="291">
        <f>ROUND(F78/$H$4,0)</f>
        <v>229</v>
      </c>
      <c r="I78" s="298">
        <f>ROUND(F78/$I$4,0)</f>
        <v>198</v>
      </c>
      <c r="J78" s="293">
        <f>ROUND(F78/$J$4,0)</f>
        <v>284</v>
      </c>
      <c r="K78" s="294">
        <f>ROUND(F78/$K$4,0)</f>
        <v>221</v>
      </c>
      <c r="L78" s="295">
        <f>ROUND(F78/$L$4,0)</f>
        <v>310</v>
      </c>
      <c r="M78" s="338" t="s">
        <v>37</v>
      </c>
      <c r="N78" s="22">
        <f>LEN(E78)</f>
        <v>100</v>
      </c>
    </row>
    <row r="79" spans="2:21" ht="14.4" x14ac:dyDescent="0.3">
      <c r="B79" s="350" t="s">
        <v>289</v>
      </c>
      <c r="C79" s="348"/>
      <c r="D79" s="348"/>
      <c r="E79" s="348"/>
      <c r="F79" s="348"/>
      <c r="G79" s="348"/>
      <c r="H79" s="348"/>
      <c r="I79" s="348"/>
      <c r="J79" s="348"/>
      <c r="K79" s="348"/>
      <c r="L79" s="349"/>
      <c r="M79" s="281"/>
      <c r="N79" s="71"/>
    </row>
    <row r="80" spans="2:21" ht="24" x14ac:dyDescent="0.3">
      <c r="B80" s="30" t="s">
        <v>290</v>
      </c>
      <c r="C80" s="27" t="s">
        <v>291</v>
      </c>
      <c r="D80" s="8">
        <v>33184204</v>
      </c>
      <c r="E80" s="333" t="s">
        <v>292</v>
      </c>
      <c r="F80" s="292">
        <v>249</v>
      </c>
      <c r="G80" s="6">
        <v>0.35</v>
      </c>
      <c r="H80" s="291">
        <f>ROUND(F80/$H$4,0)</f>
        <v>34</v>
      </c>
      <c r="I80" s="298">
        <f>ROUND(F80/$I$4,0)</f>
        <v>29</v>
      </c>
      <c r="J80" s="293">
        <f>ROUND(F80/$J$4,0)</f>
        <v>42</v>
      </c>
      <c r="K80" s="294">
        <f>ROUND(F80/$K$4,0)</f>
        <v>32</v>
      </c>
      <c r="L80" s="295">
        <f>ROUND(F80/$L$4,0)</f>
        <v>45</v>
      </c>
      <c r="M80" s="338" t="s">
        <v>37</v>
      </c>
      <c r="N80" s="22">
        <f>LEN(E80)</f>
        <v>59</v>
      </c>
      <c r="P80" s="366" t="s">
        <v>292</v>
      </c>
      <c r="Q80" s="366"/>
      <c r="R80" s="366"/>
      <c r="S80" s="366"/>
      <c r="T80" s="366"/>
      <c r="U80" s="366"/>
    </row>
    <row r="81" spans="2:22" ht="24" x14ac:dyDescent="0.3">
      <c r="B81" s="30" t="s">
        <v>290</v>
      </c>
      <c r="C81" s="27" t="s">
        <v>293</v>
      </c>
      <c r="D81" s="4">
        <v>33484672</v>
      </c>
      <c r="E81" s="333" t="s">
        <v>294</v>
      </c>
      <c r="F81" s="292">
        <v>931</v>
      </c>
      <c r="G81" s="13">
        <v>0.35</v>
      </c>
      <c r="H81" s="291">
        <f>ROUND(F81/$H$4,0)</f>
        <v>125</v>
      </c>
      <c r="I81" s="298">
        <f>ROUND(F81/$I$4,0)</f>
        <v>108</v>
      </c>
      <c r="J81" s="293">
        <f>ROUND(F81/$J$4,0)</f>
        <v>155</v>
      </c>
      <c r="K81" s="294">
        <f>ROUND(F81/$K$4,0)</f>
        <v>121</v>
      </c>
      <c r="L81" s="295">
        <f>ROUND(F81/$L$4,0)</f>
        <v>169</v>
      </c>
      <c r="M81" s="338" t="s">
        <v>37</v>
      </c>
      <c r="N81" s="22">
        <f>LEN(E81)</f>
        <v>84</v>
      </c>
      <c r="P81" s="366"/>
      <c r="Q81" s="366"/>
      <c r="R81" s="366"/>
      <c r="S81" s="366"/>
      <c r="T81" s="366"/>
      <c r="U81" s="366"/>
    </row>
    <row r="82" spans="2:22" ht="14.4" x14ac:dyDescent="0.3">
      <c r="B82" s="22" t="s">
        <v>295</v>
      </c>
      <c r="C82" s="27" t="s">
        <v>296</v>
      </c>
      <c r="D82" s="4">
        <v>33480923</v>
      </c>
      <c r="E82" s="24" t="s">
        <v>297</v>
      </c>
      <c r="F82" s="292">
        <v>294</v>
      </c>
      <c r="G82" s="6">
        <v>0.22</v>
      </c>
      <c r="H82" s="291">
        <f>ROUND(F82/$H$4,0)</f>
        <v>40</v>
      </c>
      <c r="I82" s="298">
        <f>ROUND(F82/$I$4,0)</f>
        <v>34</v>
      </c>
      <c r="J82" s="293">
        <f>ROUND(F82/$J$4,0)</f>
        <v>49</v>
      </c>
      <c r="K82" s="294">
        <f>ROUND(F82/$K$4,0)</f>
        <v>38</v>
      </c>
      <c r="L82" s="295">
        <f>ROUND(F82/$L$4,0)</f>
        <v>53</v>
      </c>
      <c r="M82" s="338" t="s">
        <v>37</v>
      </c>
      <c r="N82" s="22">
        <f>LEN(E82)</f>
        <v>55</v>
      </c>
    </row>
    <row r="83" spans="2:22" ht="14.4" x14ac:dyDescent="0.3">
      <c r="B83" s="30" t="s">
        <v>295</v>
      </c>
      <c r="C83" s="27" t="s">
        <v>298</v>
      </c>
      <c r="D83" s="8">
        <v>33485001</v>
      </c>
      <c r="E83" s="24" t="s">
        <v>299</v>
      </c>
      <c r="F83" s="292">
        <v>56</v>
      </c>
      <c r="G83" s="6">
        <v>0.35</v>
      </c>
      <c r="H83" s="291">
        <f>ROUND(F83/$H$4,0)</f>
        <v>8</v>
      </c>
      <c r="I83" s="298">
        <f>ROUND(F83/$I$4,0)</f>
        <v>7</v>
      </c>
      <c r="J83" s="293">
        <f>ROUND(F83/$J$4,0)</f>
        <v>9</v>
      </c>
      <c r="K83" s="294">
        <f>ROUND(F83/$K$4,0)</f>
        <v>7</v>
      </c>
      <c r="L83" s="295">
        <f>ROUND(F83/$L$4,0)</f>
        <v>10</v>
      </c>
      <c r="M83" s="338" t="s">
        <v>37</v>
      </c>
      <c r="N83" s="22">
        <f>LEN(E83)</f>
        <v>44</v>
      </c>
    </row>
    <row r="84" spans="2:22" ht="24" x14ac:dyDescent="0.3">
      <c r="B84" s="30" t="s">
        <v>300</v>
      </c>
      <c r="C84" s="27" t="s">
        <v>301</v>
      </c>
      <c r="D84" s="8">
        <v>33287106</v>
      </c>
      <c r="E84" s="333" t="s">
        <v>302</v>
      </c>
      <c r="F84" s="290">
        <v>1489</v>
      </c>
      <c r="G84" s="6">
        <v>0.22</v>
      </c>
      <c r="H84" s="291">
        <f>ROUND(F84/$H$4,0)</f>
        <v>200</v>
      </c>
      <c r="I84" s="298">
        <f>ROUND(F84/$I$4,0)</f>
        <v>173</v>
      </c>
      <c r="J84" s="293">
        <f>ROUND(F84/$J$4,0)</f>
        <v>248</v>
      </c>
      <c r="K84" s="294">
        <f>ROUND(F84/$K$4,0)</f>
        <v>193</v>
      </c>
      <c r="L84" s="295">
        <f>ROUND(F84/$L$4,0)</f>
        <v>271</v>
      </c>
      <c r="M84" s="335"/>
      <c r="N84" s="22">
        <f>LEN(E84)</f>
        <v>43</v>
      </c>
    </row>
    <row r="85" spans="2:22" ht="14.4" x14ac:dyDescent="0.3">
      <c r="B85" s="350" t="s">
        <v>303</v>
      </c>
      <c r="C85" s="348"/>
      <c r="D85" s="348"/>
      <c r="E85" s="348"/>
      <c r="F85" s="348"/>
      <c r="G85" s="348"/>
      <c r="H85" s="348"/>
      <c r="I85" s="348"/>
      <c r="J85" s="348"/>
      <c r="K85" s="348"/>
      <c r="L85" s="349"/>
      <c r="M85" s="281"/>
      <c r="N85" s="71"/>
    </row>
    <row r="86" spans="2:22" ht="23.4" customHeight="1" x14ac:dyDescent="0.3">
      <c r="B86" s="22" t="s">
        <v>295</v>
      </c>
      <c r="C86" s="27" t="s">
        <v>304</v>
      </c>
      <c r="D86" s="4">
        <v>33402724</v>
      </c>
      <c r="E86" s="26" t="s">
        <v>305</v>
      </c>
      <c r="F86" s="292">
        <v>2205</v>
      </c>
      <c r="G86" s="6">
        <v>0.22</v>
      </c>
      <c r="H86" s="291">
        <f>ROUND(F86/$H$4,0)</f>
        <v>297</v>
      </c>
      <c r="I86" s="298">
        <f>ROUND(F86/$I$4,0)</f>
        <v>256</v>
      </c>
      <c r="J86" s="293">
        <f>ROUND(F86/$J$4,0)</f>
        <v>368</v>
      </c>
      <c r="K86" s="294">
        <f>ROUND(F86/$K$4,0)</f>
        <v>286</v>
      </c>
      <c r="L86" s="295">
        <f>ROUND(F86/$L$4,0)</f>
        <v>401</v>
      </c>
      <c r="M86" s="338" t="s">
        <v>37</v>
      </c>
      <c r="N86" s="22">
        <f>LEN(E86)</f>
        <v>67</v>
      </c>
      <c r="P86" s="366"/>
      <c r="Q86" s="366"/>
      <c r="R86" s="366"/>
      <c r="S86" s="366"/>
      <c r="T86" s="366"/>
      <c r="U86" s="366"/>
      <c r="V86" s="366"/>
    </row>
    <row r="87" spans="2:22" ht="24" x14ac:dyDescent="0.3">
      <c r="B87" s="22" t="s">
        <v>295</v>
      </c>
      <c r="C87" s="28" t="s">
        <v>306</v>
      </c>
      <c r="D87" s="4">
        <v>33402730</v>
      </c>
      <c r="E87" s="26" t="s">
        <v>307</v>
      </c>
      <c r="F87" s="292">
        <v>2770</v>
      </c>
      <c r="G87" s="6">
        <v>0.22</v>
      </c>
      <c r="H87" s="291">
        <f>ROUND(F87/$H$4,0)</f>
        <v>373</v>
      </c>
      <c r="I87" s="298">
        <f>ROUND(F87/$I$4,0)</f>
        <v>322</v>
      </c>
      <c r="J87" s="293">
        <f>ROUND(F87/$J$4,0)</f>
        <v>462</v>
      </c>
      <c r="K87" s="294">
        <f>ROUND(F87/$K$4,0)</f>
        <v>360</v>
      </c>
      <c r="L87" s="295">
        <f>ROUND(F87/$L$4,0)</f>
        <v>504</v>
      </c>
      <c r="M87" s="338" t="s">
        <v>37</v>
      </c>
      <c r="N87" s="22">
        <f>LEN(E87)</f>
        <v>77</v>
      </c>
      <c r="P87" s="366"/>
      <c r="Q87" s="366"/>
      <c r="R87" s="366"/>
      <c r="S87" s="366"/>
      <c r="T87" s="366"/>
      <c r="U87" s="366"/>
      <c r="V87" s="366"/>
    </row>
    <row r="88" spans="2:22" ht="14.4" x14ac:dyDescent="0.3">
      <c r="B88" s="350" t="s">
        <v>308</v>
      </c>
      <c r="C88" s="348"/>
      <c r="D88" s="348"/>
      <c r="E88" s="348"/>
      <c r="F88" s="348"/>
      <c r="G88" s="348"/>
      <c r="H88" s="348"/>
      <c r="I88" s="348"/>
      <c r="J88" s="348"/>
      <c r="K88" s="348"/>
      <c r="L88" s="349"/>
      <c r="M88" s="281"/>
      <c r="N88" s="71"/>
    </row>
    <row r="89" spans="2:22" ht="14.4" x14ac:dyDescent="0.3">
      <c r="B89" s="370" t="s">
        <v>309</v>
      </c>
      <c r="C89" s="348"/>
      <c r="D89" s="348"/>
      <c r="E89" s="348"/>
      <c r="F89" s="348"/>
      <c r="G89" s="348"/>
      <c r="H89" s="348"/>
      <c r="I89" s="348"/>
      <c r="J89" s="348"/>
      <c r="K89" s="348"/>
      <c r="L89" s="349"/>
      <c r="M89" s="281"/>
      <c r="N89" s="71"/>
    </row>
    <row r="90" spans="2:22" ht="14.4" x14ac:dyDescent="0.3">
      <c r="B90" s="22" t="s">
        <v>179</v>
      </c>
      <c r="C90" s="27" t="s">
        <v>310</v>
      </c>
      <c r="D90" s="4">
        <v>33468400</v>
      </c>
      <c r="E90" s="24" t="s">
        <v>311</v>
      </c>
      <c r="F90" s="292">
        <v>488</v>
      </c>
      <c r="G90" s="6">
        <v>0.35</v>
      </c>
      <c r="H90" s="291">
        <f>ROUND(F90/$H$4,0)</f>
        <v>66</v>
      </c>
      <c r="I90" s="298">
        <f>ROUND(F90/$I$4,0)</f>
        <v>57</v>
      </c>
      <c r="J90" s="293">
        <f>ROUND(F90/$J$4,0)</f>
        <v>81</v>
      </c>
      <c r="K90" s="294">
        <f>ROUND(F90/$K$4,0)</f>
        <v>63</v>
      </c>
      <c r="L90" s="295">
        <f>ROUND(F90/$L$4,0)</f>
        <v>89</v>
      </c>
      <c r="M90" s="338" t="s">
        <v>37</v>
      </c>
      <c r="N90" s="22">
        <f>LEN(E90)</f>
        <v>55</v>
      </c>
    </row>
    <row r="91" spans="2:22" ht="24" x14ac:dyDescent="0.3">
      <c r="B91" s="22" t="s">
        <v>179</v>
      </c>
      <c r="C91" s="27" t="s">
        <v>312</v>
      </c>
      <c r="D91" s="4">
        <v>33468410</v>
      </c>
      <c r="E91" s="24" t="s">
        <v>313</v>
      </c>
      <c r="F91" s="292">
        <v>946</v>
      </c>
      <c r="G91" s="6">
        <v>0.35</v>
      </c>
      <c r="H91" s="291">
        <f t="shared" ref="H91:H101" si="1">ROUND(F91/$H$4,0)</f>
        <v>127</v>
      </c>
      <c r="I91" s="298">
        <f t="shared" ref="I91:I101" si="2">ROUND(F91/$I$4,0)</f>
        <v>110</v>
      </c>
      <c r="J91" s="293">
        <f t="shared" ref="J91:J101" si="3">ROUND(F91/$J$4,0)</f>
        <v>158</v>
      </c>
      <c r="K91" s="294">
        <f t="shared" ref="K91:K101" si="4">ROUND(F91/$K$4,0)</f>
        <v>123</v>
      </c>
      <c r="L91" s="295">
        <f t="shared" ref="L91:L101" si="5">ROUND(F91/$L$4,0)</f>
        <v>172</v>
      </c>
      <c r="M91" s="338" t="s">
        <v>37</v>
      </c>
      <c r="N91" s="22">
        <f t="shared" ref="N91:N123" si="6">LEN(E91)</f>
        <v>85</v>
      </c>
    </row>
    <row r="92" spans="2:22" ht="24" x14ac:dyDescent="0.3">
      <c r="B92" s="22" t="s">
        <v>179</v>
      </c>
      <c r="C92" s="27" t="s">
        <v>314</v>
      </c>
      <c r="D92" s="4">
        <v>33468415</v>
      </c>
      <c r="E92" s="24" t="s">
        <v>315</v>
      </c>
      <c r="F92" s="292">
        <v>647</v>
      </c>
      <c r="G92" s="6">
        <v>0.35</v>
      </c>
      <c r="H92" s="291">
        <f t="shared" si="1"/>
        <v>87</v>
      </c>
      <c r="I92" s="298">
        <f t="shared" si="2"/>
        <v>75</v>
      </c>
      <c r="J92" s="293">
        <f t="shared" si="3"/>
        <v>108</v>
      </c>
      <c r="K92" s="294">
        <f t="shared" si="4"/>
        <v>84</v>
      </c>
      <c r="L92" s="295">
        <f t="shared" si="5"/>
        <v>118</v>
      </c>
      <c r="M92" s="338" t="s">
        <v>37</v>
      </c>
      <c r="N92" s="22">
        <f t="shared" si="6"/>
        <v>73</v>
      </c>
    </row>
    <row r="93" spans="2:22" ht="24" x14ac:dyDescent="0.3">
      <c r="B93" s="22" t="s">
        <v>179</v>
      </c>
      <c r="C93" s="27" t="s">
        <v>316</v>
      </c>
      <c r="D93" s="4">
        <v>33468150</v>
      </c>
      <c r="E93" s="24" t="s">
        <v>317</v>
      </c>
      <c r="F93" s="292">
        <v>647</v>
      </c>
      <c r="G93" s="6">
        <v>0.35</v>
      </c>
      <c r="H93" s="291">
        <f t="shared" si="1"/>
        <v>87</v>
      </c>
      <c r="I93" s="298">
        <f t="shared" si="2"/>
        <v>75</v>
      </c>
      <c r="J93" s="293">
        <f t="shared" si="3"/>
        <v>108</v>
      </c>
      <c r="K93" s="294">
        <f t="shared" si="4"/>
        <v>84</v>
      </c>
      <c r="L93" s="295">
        <f t="shared" si="5"/>
        <v>118</v>
      </c>
      <c r="M93" s="338" t="s">
        <v>37</v>
      </c>
      <c r="N93" s="22">
        <f t="shared" si="6"/>
        <v>82</v>
      </c>
    </row>
    <row r="94" spans="2:22" ht="24" x14ac:dyDescent="0.3">
      <c r="B94" s="22" t="s">
        <v>179</v>
      </c>
      <c r="C94" s="27" t="s">
        <v>318</v>
      </c>
      <c r="D94" s="4">
        <v>33468420</v>
      </c>
      <c r="E94" s="24" t="s">
        <v>319</v>
      </c>
      <c r="F94" s="292">
        <v>700</v>
      </c>
      <c r="G94" s="6">
        <v>0.35</v>
      </c>
      <c r="H94" s="291">
        <f t="shared" si="1"/>
        <v>94</v>
      </c>
      <c r="I94" s="298">
        <f t="shared" si="2"/>
        <v>81</v>
      </c>
      <c r="J94" s="293">
        <f t="shared" si="3"/>
        <v>117</v>
      </c>
      <c r="K94" s="294">
        <f t="shared" si="4"/>
        <v>91</v>
      </c>
      <c r="L94" s="295">
        <f t="shared" si="5"/>
        <v>127</v>
      </c>
      <c r="M94" s="338" t="s">
        <v>37</v>
      </c>
      <c r="N94" s="22">
        <f t="shared" si="6"/>
        <v>71</v>
      </c>
    </row>
    <row r="95" spans="2:22" ht="24" x14ac:dyDescent="0.3">
      <c r="B95" s="22" t="s">
        <v>179</v>
      </c>
      <c r="C95" s="27" t="s">
        <v>320</v>
      </c>
      <c r="D95" s="4">
        <v>33463003</v>
      </c>
      <c r="E95" s="24" t="s">
        <v>321</v>
      </c>
      <c r="F95" s="292">
        <v>700</v>
      </c>
      <c r="G95" s="6">
        <v>0.35</v>
      </c>
      <c r="H95" s="291">
        <f t="shared" si="1"/>
        <v>94</v>
      </c>
      <c r="I95" s="298">
        <f t="shared" si="2"/>
        <v>81</v>
      </c>
      <c r="J95" s="293">
        <f t="shared" si="3"/>
        <v>117</v>
      </c>
      <c r="K95" s="294">
        <f t="shared" si="4"/>
        <v>91</v>
      </c>
      <c r="L95" s="295">
        <f t="shared" si="5"/>
        <v>127</v>
      </c>
      <c r="M95" s="338" t="s">
        <v>37</v>
      </c>
      <c r="N95" s="22">
        <f t="shared" si="6"/>
        <v>72</v>
      </c>
    </row>
    <row r="96" spans="2:22" ht="24" x14ac:dyDescent="0.3">
      <c r="B96" s="22" t="s">
        <v>179</v>
      </c>
      <c r="C96" s="27" t="s">
        <v>322</v>
      </c>
      <c r="D96" s="4">
        <v>33468405</v>
      </c>
      <c r="E96" s="24" t="s">
        <v>323</v>
      </c>
      <c r="F96" s="292">
        <v>770</v>
      </c>
      <c r="G96" s="6">
        <v>0.35</v>
      </c>
      <c r="H96" s="291">
        <f t="shared" si="1"/>
        <v>104</v>
      </c>
      <c r="I96" s="298">
        <f t="shared" si="2"/>
        <v>90</v>
      </c>
      <c r="J96" s="293">
        <f t="shared" si="3"/>
        <v>128</v>
      </c>
      <c r="K96" s="294">
        <f t="shared" si="4"/>
        <v>100</v>
      </c>
      <c r="L96" s="295">
        <f t="shared" si="5"/>
        <v>140</v>
      </c>
      <c r="M96" s="338" t="s">
        <v>37</v>
      </c>
      <c r="N96" s="22">
        <f t="shared" si="6"/>
        <v>71</v>
      </c>
    </row>
    <row r="97" spans="2:14" ht="24" x14ac:dyDescent="0.3">
      <c r="B97" s="22" t="s">
        <v>179</v>
      </c>
      <c r="C97" s="28" t="s">
        <v>324</v>
      </c>
      <c r="D97" s="8">
        <v>33468505</v>
      </c>
      <c r="E97" s="26" t="s">
        <v>325</v>
      </c>
      <c r="F97" s="292">
        <v>770</v>
      </c>
      <c r="G97" s="6">
        <v>0.35</v>
      </c>
      <c r="H97" s="291">
        <f t="shared" si="1"/>
        <v>104</v>
      </c>
      <c r="I97" s="298">
        <f t="shared" si="2"/>
        <v>90</v>
      </c>
      <c r="J97" s="293">
        <f t="shared" si="3"/>
        <v>128</v>
      </c>
      <c r="K97" s="294">
        <f t="shared" si="4"/>
        <v>100</v>
      </c>
      <c r="L97" s="295">
        <f t="shared" si="5"/>
        <v>140</v>
      </c>
      <c r="M97" s="338" t="s">
        <v>37</v>
      </c>
      <c r="N97" s="22">
        <f t="shared" si="6"/>
        <v>73</v>
      </c>
    </row>
    <row r="98" spans="2:14" ht="24" x14ac:dyDescent="0.3">
      <c r="B98" s="30" t="s">
        <v>179</v>
      </c>
      <c r="C98" s="27" t="s">
        <v>326</v>
      </c>
      <c r="D98" s="9" t="s">
        <v>327</v>
      </c>
      <c r="E98" s="24" t="s">
        <v>328</v>
      </c>
      <c r="F98" s="292">
        <v>823</v>
      </c>
      <c r="G98" s="6">
        <v>0.35</v>
      </c>
      <c r="H98" s="291">
        <f t="shared" si="1"/>
        <v>111</v>
      </c>
      <c r="I98" s="298">
        <f t="shared" si="2"/>
        <v>96</v>
      </c>
      <c r="J98" s="293">
        <f t="shared" si="3"/>
        <v>137</v>
      </c>
      <c r="K98" s="294">
        <f t="shared" si="4"/>
        <v>107</v>
      </c>
      <c r="L98" s="295">
        <f t="shared" si="5"/>
        <v>150</v>
      </c>
      <c r="M98" s="338" t="s">
        <v>37</v>
      </c>
      <c r="N98" s="22">
        <f t="shared" si="6"/>
        <v>96</v>
      </c>
    </row>
    <row r="99" spans="2:14" ht="24" x14ac:dyDescent="0.3">
      <c r="B99" s="30" t="s">
        <v>179</v>
      </c>
      <c r="C99" s="27" t="s">
        <v>329</v>
      </c>
      <c r="D99" s="9" t="s">
        <v>330</v>
      </c>
      <c r="E99" s="24" t="s">
        <v>331</v>
      </c>
      <c r="F99" s="292">
        <v>823</v>
      </c>
      <c r="G99" s="6">
        <v>0.35</v>
      </c>
      <c r="H99" s="291">
        <f t="shared" si="1"/>
        <v>111</v>
      </c>
      <c r="I99" s="298">
        <f t="shared" si="2"/>
        <v>96</v>
      </c>
      <c r="J99" s="293">
        <f t="shared" si="3"/>
        <v>137</v>
      </c>
      <c r="K99" s="294">
        <f t="shared" si="4"/>
        <v>107</v>
      </c>
      <c r="L99" s="295">
        <f t="shared" si="5"/>
        <v>150</v>
      </c>
      <c r="M99" s="338" t="s">
        <v>37</v>
      </c>
      <c r="N99" s="22">
        <f t="shared" si="6"/>
        <v>76</v>
      </c>
    </row>
    <row r="100" spans="2:14" ht="24" x14ac:dyDescent="0.3">
      <c r="B100" s="30" t="s">
        <v>179</v>
      </c>
      <c r="C100" s="27" t="s">
        <v>332</v>
      </c>
      <c r="D100" s="9" t="s">
        <v>333</v>
      </c>
      <c r="E100" s="24" t="s">
        <v>334</v>
      </c>
      <c r="F100" s="292">
        <v>876</v>
      </c>
      <c r="G100" s="6">
        <v>0.35</v>
      </c>
      <c r="H100" s="291">
        <f t="shared" si="1"/>
        <v>118</v>
      </c>
      <c r="I100" s="298">
        <f t="shared" si="2"/>
        <v>102</v>
      </c>
      <c r="J100" s="293">
        <f t="shared" si="3"/>
        <v>146</v>
      </c>
      <c r="K100" s="294">
        <f t="shared" si="4"/>
        <v>114</v>
      </c>
      <c r="L100" s="295">
        <f t="shared" si="5"/>
        <v>159</v>
      </c>
      <c r="M100" s="338" t="s">
        <v>37</v>
      </c>
      <c r="N100" s="22">
        <f t="shared" si="6"/>
        <v>87</v>
      </c>
    </row>
    <row r="101" spans="2:14" ht="24" x14ac:dyDescent="0.3">
      <c r="B101" s="30" t="s">
        <v>179</v>
      </c>
      <c r="C101" s="27" t="s">
        <v>335</v>
      </c>
      <c r="D101" s="9" t="s">
        <v>336</v>
      </c>
      <c r="E101" s="24" t="s">
        <v>337</v>
      </c>
      <c r="F101" s="292">
        <v>946</v>
      </c>
      <c r="G101" s="6">
        <v>0.35</v>
      </c>
      <c r="H101" s="291">
        <f t="shared" si="1"/>
        <v>127</v>
      </c>
      <c r="I101" s="298">
        <f t="shared" si="2"/>
        <v>110</v>
      </c>
      <c r="J101" s="293">
        <f t="shared" si="3"/>
        <v>158</v>
      </c>
      <c r="K101" s="294">
        <f t="shared" si="4"/>
        <v>123</v>
      </c>
      <c r="L101" s="295">
        <f t="shared" si="5"/>
        <v>172</v>
      </c>
      <c r="M101" s="338" t="s">
        <v>37</v>
      </c>
      <c r="N101" s="22">
        <f t="shared" si="6"/>
        <v>86</v>
      </c>
    </row>
    <row r="102" spans="2:14" ht="14.4" x14ac:dyDescent="0.3">
      <c r="B102" s="370" t="s">
        <v>338</v>
      </c>
      <c r="C102" s="348"/>
      <c r="D102" s="348"/>
      <c r="E102" s="348"/>
      <c r="F102" s="348"/>
      <c r="G102" s="348"/>
      <c r="H102" s="348"/>
      <c r="I102" s="348"/>
      <c r="J102" s="348"/>
      <c r="K102" s="348"/>
      <c r="L102" s="349"/>
      <c r="M102" s="281"/>
      <c r="N102" s="71"/>
    </row>
    <row r="103" spans="2:14" ht="24" x14ac:dyDescent="0.3">
      <c r="B103" s="22" t="s">
        <v>179</v>
      </c>
      <c r="C103" s="27" t="s">
        <v>339</v>
      </c>
      <c r="D103" s="4">
        <v>33467803</v>
      </c>
      <c r="E103" s="24" t="s">
        <v>340</v>
      </c>
      <c r="F103" s="292">
        <v>1005</v>
      </c>
      <c r="G103" s="6">
        <v>0.35</v>
      </c>
      <c r="H103" s="291">
        <f t="shared" ref="H103:H107" si="7">ROUND(F103/$H$4,0)</f>
        <v>135</v>
      </c>
      <c r="I103" s="298">
        <f t="shared" ref="I103:I107" si="8">ROUND(F103/$I$4,0)</f>
        <v>117</v>
      </c>
      <c r="J103" s="293">
        <f t="shared" ref="J103:J107" si="9">ROUND(F103/$J$4,0)</f>
        <v>168</v>
      </c>
      <c r="K103" s="294">
        <f t="shared" ref="K103:K107" si="10">ROUND(F103/$K$4,0)</f>
        <v>131</v>
      </c>
      <c r="L103" s="295">
        <f t="shared" ref="L103:L107" si="11">ROUND(F103/$L$4,0)</f>
        <v>183</v>
      </c>
      <c r="M103" s="338" t="s">
        <v>37</v>
      </c>
      <c r="N103" s="22">
        <f t="shared" si="6"/>
        <v>63</v>
      </c>
    </row>
    <row r="104" spans="2:14" ht="24" x14ac:dyDescent="0.3">
      <c r="B104" s="22" t="s">
        <v>179</v>
      </c>
      <c r="C104" s="27" t="s">
        <v>341</v>
      </c>
      <c r="D104" s="8">
        <v>33467830</v>
      </c>
      <c r="E104" s="24" t="s">
        <v>342</v>
      </c>
      <c r="F104" s="292">
        <v>1957</v>
      </c>
      <c r="G104" s="6">
        <v>0.35</v>
      </c>
      <c r="H104" s="291">
        <f t="shared" si="7"/>
        <v>263</v>
      </c>
      <c r="I104" s="298">
        <f t="shared" si="8"/>
        <v>228</v>
      </c>
      <c r="J104" s="293">
        <f t="shared" si="9"/>
        <v>326</v>
      </c>
      <c r="K104" s="294">
        <f t="shared" si="10"/>
        <v>254</v>
      </c>
      <c r="L104" s="295">
        <f t="shared" si="11"/>
        <v>356</v>
      </c>
      <c r="M104" s="338" t="s">
        <v>37</v>
      </c>
      <c r="N104" s="22">
        <f t="shared" si="6"/>
        <v>72</v>
      </c>
    </row>
    <row r="105" spans="2:14" ht="24" x14ac:dyDescent="0.3">
      <c r="B105" s="22" t="s">
        <v>179</v>
      </c>
      <c r="C105" s="27" t="s">
        <v>343</v>
      </c>
      <c r="D105" s="4">
        <v>33467805</v>
      </c>
      <c r="E105" s="24" t="s">
        <v>344</v>
      </c>
      <c r="F105" s="292">
        <v>1076</v>
      </c>
      <c r="G105" s="6">
        <v>0.35</v>
      </c>
      <c r="H105" s="291">
        <f t="shared" si="7"/>
        <v>145</v>
      </c>
      <c r="I105" s="298">
        <f t="shared" si="8"/>
        <v>125</v>
      </c>
      <c r="J105" s="293">
        <f t="shared" si="9"/>
        <v>179</v>
      </c>
      <c r="K105" s="294">
        <f t="shared" si="10"/>
        <v>140</v>
      </c>
      <c r="L105" s="295">
        <f t="shared" si="11"/>
        <v>196</v>
      </c>
      <c r="M105" s="338" t="s">
        <v>37</v>
      </c>
      <c r="N105" s="22">
        <f t="shared" si="6"/>
        <v>78</v>
      </c>
    </row>
    <row r="106" spans="2:14" ht="24" x14ac:dyDescent="0.3">
      <c r="B106" s="22" t="s">
        <v>179</v>
      </c>
      <c r="C106" s="28" t="s">
        <v>345</v>
      </c>
      <c r="D106" s="8">
        <v>33467815</v>
      </c>
      <c r="E106" s="26" t="s">
        <v>346</v>
      </c>
      <c r="F106" s="292">
        <v>1605</v>
      </c>
      <c r="G106" s="6">
        <v>0.35</v>
      </c>
      <c r="H106" s="291">
        <f t="shared" si="7"/>
        <v>216</v>
      </c>
      <c r="I106" s="298">
        <f t="shared" si="8"/>
        <v>187</v>
      </c>
      <c r="J106" s="293">
        <f t="shared" si="9"/>
        <v>268</v>
      </c>
      <c r="K106" s="294">
        <f t="shared" si="10"/>
        <v>208</v>
      </c>
      <c r="L106" s="295">
        <f t="shared" si="11"/>
        <v>292</v>
      </c>
      <c r="M106" s="338" t="s">
        <v>37</v>
      </c>
      <c r="N106" s="22">
        <f t="shared" si="6"/>
        <v>68</v>
      </c>
    </row>
    <row r="107" spans="2:14" ht="24" x14ac:dyDescent="0.3">
      <c r="B107" s="30" t="s">
        <v>179</v>
      </c>
      <c r="C107" s="27" t="s">
        <v>347</v>
      </c>
      <c r="D107" s="9" t="s">
        <v>348</v>
      </c>
      <c r="E107" s="24" t="s">
        <v>349</v>
      </c>
      <c r="F107" s="292">
        <v>1241</v>
      </c>
      <c r="G107" s="6">
        <v>0.35</v>
      </c>
      <c r="H107" s="291">
        <f t="shared" si="7"/>
        <v>167</v>
      </c>
      <c r="I107" s="298">
        <f t="shared" si="8"/>
        <v>144</v>
      </c>
      <c r="J107" s="293">
        <f t="shared" si="9"/>
        <v>207</v>
      </c>
      <c r="K107" s="294">
        <f t="shared" si="10"/>
        <v>161</v>
      </c>
      <c r="L107" s="295">
        <f t="shared" si="11"/>
        <v>226</v>
      </c>
      <c r="M107" s="338" t="s">
        <v>37</v>
      </c>
      <c r="N107" s="22">
        <f t="shared" si="6"/>
        <v>79</v>
      </c>
    </row>
    <row r="108" spans="2:14" ht="14.4" x14ac:dyDescent="0.3">
      <c r="B108" s="370" t="s">
        <v>350</v>
      </c>
      <c r="C108" s="348"/>
      <c r="D108" s="348"/>
      <c r="E108" s="348"/>
      <c r="F108" s="348"/>
      <c r="G108" s="348"/>
      <c r="H108" s="348"/>
      <c r="I108" s="348"/>
      <c r="J108" s="348"/>
      <c r="K108" s="348"/>
      <c r="L108" s="349"/>
      <c r="M108" s="281"/>
      <c r="N108" s="71"/>
    </row>
    <row r="109" spans="2:14" ht="14.4" x14ac:dyDescent="0.3">
      <c r="B109" s="372" t="s">
        <v>351</v>
      </c>
      <c r="C109" s="373"/>
      <c r="D109" s="303"/>
      <c r="E109" s="303"/>
      <c r="F109" s="303"/>
      <c r="G109" s="303"/>
      <c r="H109" s="304"/>
      <c r="I109" s="304"/>
      <c r="J109" s="304"/>
      <c r="K109" s="304"/>
      <c r="L109" s="304"/>
      <c r="M109" s="338"/>
      <c r="N109" s="71"/>
    </row>
    <row r="110" spans="2:14" ht="24" x14ac:dyDescent="0.3">
      <c r="B110" s="22" t="s">
        <v>352</v>
      </c>
      <c r="C110" s="27" t="s">
        <v>353</v>
      </c>
      <c r="D110" s="4">
        <v>33465903</v>
      </c>
      <c r="E110" s="24" t="s">
        <v>354</v>
      </c>
      <c r="F110" s="292">
        <v>1359</v>
      </c>
      <c r="G110" s="6">
        <v>0.22</v>
      </c>
      <c r="H110" s="291">
        <f t="shared" ref="H110:H114" si="12">ROUND(F110/$H$4,0)</f>
        <v>183</v>
      </c>
      <c r="I110" s="298">
        <f t="shared" ref="I110:I114" si="13">ROUND(F110/$I$4,0)</f>
        <v>158</v>
      </c>
      <c r="J110" s="293">
        <f t="shared" ref="J110:J114" si="14">ROUND(F110/$J$4,0)</f>
        <v>227</v>
      </c>
      <c r="K110" s="294">
        <f t="shared" ref="K110:K114" si="15">ROUND(F110/$K$4,0)</f>
        <v>176</v>
      </c>
      <c r="L110" s="295">
        <f t="shared" ref="L110:L114" si="16">ROUND(F110/$L$4,0)</f>
        <v>247</v>
      </c>
      <c r="M110" s="338" t="s">
        <v>37</v>
      </c>
      <c r="N110" s="22">
        <f t="shared" si="6"/>
        <v>99</v>
      </c>
    </row>
    <row r="111" spans="2:14" ht="24" x14ac:dyDescent="0.3">
      <c r="B111" s="22" t="s">
        <v>352</v>
      </c>
      <c r="C111" s="27" t="s">
        <v>355</v>
      </c>
      <c r="D111" s="4">
        <v>33465905</v>
      </c>
      <c r="E111" s="24" t="s">
        <v>356</v>
      </c>
      <c r="F111" s="292">
        <v>1542</v>
      </c>
      <c r="G111" s="6">
        <v>0.22</v>
      </c>
      <c r="H111" s="291">
        <f t="shared" si="12"/>
        <v>208</v>
      </c>
      <c r="I111" s="298">
        <f t="shared" si="13"/>
        <v>179</v>
      </c>
      <c r="J111" s="293">
        <f t="shared" si="14"/>
        <v>257</v>
      </c>
      <c r="K111" s="294">
        <f t="shared" si="15"/>
        <v>200</v>
      </c>
      <c r="L111" s="295">
        <f t="shared" si="16"/>
        <v>280</v>
      </c>
      <c r="M111" s="338" t="s">
        <v>37</v>
      </c>
      <c r="N111" s="22">
        <f t="shared" si="6"/>
        <v>98</v>
      </c>
    </row>
    <row r="112" spans="2:14" ht="14.4" customHeight="1" x14ac:dyDescent="0.3">
      <c r="B112" s="372" t="s">
        <v>357</v>
      </c>
      <c r="C112" s="373"/>
      <c r="D112" s="373"/>
      <c r="E112" s="303"/>
      <c r="F112" s="303"/>
      <c r="G112" s="303"/>
      <c r="H112" s="304"/>
      <c r="I112" s="304"/>
      <c r="J112" s="304"/>
      <c r="K112" s="304"/>
      <c r="L112" s="304"/>
      <c r="M112" s="281"/>
      <c r="N112" s="22"/>
    </row>
    <row r="113" spans="2:14" ht="24" x14ac:dyDescent="0.3">
      <c r="B113" s="22" t="s">
        <v>352</v>
      </c>
      <c r="C113" s="27" t="s">
        <v>358</v>
      </c>
      <c r="D113" s="4">
        <v>33465403</v>
      </c>
      <c r="E113" s="24" t="s">
        <v>359</v>
      </c>
      <c r="F113" s="292">
        <v>814</v>
      </c>
      <c r="G113" s="6">
        <v>0.22</v>
      </c>
      <c r="H113" s="291">
        <f t="shared" si="12"/>
        <v>110</v>
      </c>
      <c r="I113" s="298">
        <f t="shared" si="13"/>
        <v>95</v>
      </c>
      <c r="J113" s="293">
        <f t="shared" si="14"/>
        <v>136</v>
      </c>
      <c r="K113" s="294">
        <f t="shared" si="15"/>
        <v>106</v>
      </c>
      <c r="L113" s="295">
        <f t="shared" si="16"/>
        <v>148</v>
      </c>
      <c r="M113" s="338" t="s">
        <v>37</v>
      </c>
      <c r="N113" s="22">
        <f t="shared" si="6"/>
        <v>99</v>
      </c>
    </row>
    <row r="114" spans="2:14" ht="24" x14ac:dyDescent="0.3">
      <c r="B114" s="22" t="s">
        <v>352</v>
      </c>
      <c r="C114" s="28" t="s">
        <v>360</v>
      </c>
      <c r="D114" s="4">
        <v>33465405</v>
      </c>
      <c r="E114" s="24" t="s">
        <v>361</v>
      </c>
      <c r="F114" s="292">
        <v>1074</v>
      </c>
      <c r="G114" s="6">
        <v>0.22</v>
      </c>
      <c r="H114" s="291">
        <f t="shared" si="12"/>
        <v>145</v>
      </c>
      <c r="I114" s="298">
        <f t="shared" si="13"/>
        <v>125</v>
      </c>
      <c r="J114" s="293">
        <f t="shared" si="14"/>
        <v>179</v>
      </c>
      <c r="K114" s="294">
        <f t="shared" si="15"/>
        <v>139</v>
      </c>
      <c r="L114" s="295">
        <f t="shared" si="16"/>
        <v>195</v>
      </c>
      <c r="M114" s="338" t="s">
        <v>37</v>
      </c>
      <c r="N114" s="22">
        <f t="shared" si="6"/>
        <v>99</v>
      </c>
    </row>
    <row r="115" spans="2:14" ht="14.4" x14ac:dyDescent="0.3">
      <c r="B115" s="370" t="s">
        <v>362</v>
      </c>
      <c r="C115" s="348"/>
      <c r="D115" s="348"/>
      <c r="E115" s="348"/>
      <c r="F115" s="348"/>
      <c r="G115" s="348"/>
      <c r="H115" s="348"/>
      <c r="I115" s="348"/>
      <c r="J115" s="348"/>
      <c r="K115" s="348"/>
      <c r="L115" s="349"/>
      <c r="M115" s="281"/>
      <c r="N115" s="71"/>
    </row>
    <row r="116" spans="2:14" ht="14.4" x14ac:dyDescent="0.3">
      <c r="B116" s="22" t="s">
        <v>179</v>
      </c>
      <c r="C116" s="27" t="s">
        <v>363</v>
      </c>
      <c r="D116" s="4">
        <v>33467401</v>
      </c>
      <c r="E116" s="24" t="s">
        <v>364</v>
      </c>
      <c r="F116" s="292">
        <v>985</v>
      </c>
      <c r="G116" s="6">
        <v>0.35</v>
      </c>
      <c r="H116" s="291">
        <f t="shared" ref="H116:H117" si="17">ROUND(F116/$H$4,0)</f>
        <v>133</v>
      </c>
      <c r="I116" s="298">
        <f t="shared" ref="I116:I117" si="18">ROUND(F116/$I$4,0)</f>
        <v>115</v>
      </c>
      <c r="J116" s="293">
        <f t="shared" ref="J116:J117" si="19">ROUND(F116/$J$4,0)</f>
        <v>164</v>
      </c>
      <c r="K116" s="294">
        <f t="shared" ref="K116:K117" si="20">ROUND(F116/$K$4,0)</f>
        <v>128</v>
      </c>
      <c r="L116" s="295">
        <f t="shared" ref="L116:L117" si="21">ROUND(F116/$L$4,0)</f>
        <v>179</v>
      </c>
      <c r="M116" s="338" t="s">
        <v>37</v>
      </c>
      <c r="N116" s="22">
        <f t="shared" si="6"/>
        <v>50</v>
      </c>
    </row>
    <row r="117" spans="2:14" ht="24" x14ac:dyDescent="0.3">
      <c r="B117" s="22" t="s">
        <v>295</v>
      </c>
      <c r="C117" s="27" t="s">
        <v>365</v>
      </c>
      <c r="D117" s="4">
        <v>33483150</v>
      </c>
      <c r="E117" s="24" t="s">
        <v>366</v>
      </c>
      <c r="F117" s="292">
        <v>605</v>
      </c>
      <c r="G117" s="6">
        <v>0.35</v>
      </c>
      <c r="H117" s="291">
        <f t="shared" si="17"/>
        <v>81</v>
      </c>
      <c r="I117" s="298">
        <f t="shared" si="18"/>
        <v>70</v>
      </c>
      <c r="J117" s="293">
        <f t="shared" si="19"/>
        <v>101</v>
      </c>
      <c r="K117" s="294">
        <f t="shared" si="20"/>
        <v>79</v>
      </c>
      <c r="L117" s="295">
        <f t="shared" si="21"/>
        <v>110</v>
      </c>
      <c r="M117" s="338" t="s">
        <v>37</v>
      </c>
      <c r="N117" s="22">
        <f t="shared" si="6"/>
        <v>67</v>
      </c>
    </row>
    <row r="118" spans="2:14" ht="14.4" x14ac:dyDescent="0.3">
      <c r="B118" s="370" t="s">
        <v>367</v>
      </c>
      <c r="C118" s="348"/>
      <c r="D118" s="348"/>
      <c r="E118" s="348"/>
      <c r="F118" s="348"/>
      <c r="G118" s="348"/>
      <c r="H118" s="348"/>
      <c r="I118" s="348"/>
      <c r="J118" s="348"/>
      <c r="K118" s="348"/>
      <c r="L118" s="349"/>
      <c r="M118" s="281"/>
      <c r="N118" s="71"/>
    </row>
    <row r="119" spans="2:14" ht="24" x14ac:dyDescent="0.3">
      <c r="B119" s="22" t="s">
        <v>179</v>
      </c>
      <c r="C119" s="27" t="s">
        <v>368</v>
      </c>
      <c r="D119" s="4">
        <v>33462210</v>
      </c>
      <c r="E119" s="24" t="s">
        <v>369</v>
      </c>
      <c r="F119" s="292">
        <v>8527</v>
      </c>
      <c r="G119" s="13">
        <v>0.1</v>
      </c>
      <c r="H119" s="291">
        <f t="shared" ref="H119:H120" si="22">ROUND(F119/$H$4,0)</f>
        <v>1148</v>
      </c>
      <c r="I119" s="298">
        <f t="shared" ref="I119:I120" si="23">ROUND(F119/$I$4,0)</f>
        <v>992</v>
      </c>
      <c r="J119" s="293">
        <f t="shared" ref="J119:J120" si="24">ROUND(F119/$J$4,0)</f>
        <v>1421</v>
      </c>
      <c r="K119" s="294">
        <f t="shared" ref="K119:K120" si="25">ROUND(F119/$K$4,0)</f>
        <v>1107</v>
      </c>
      <c r="L119" s="295">
        <f t="shared" ref="L119:L120" si="26">ROUND(F119/$L$4,0)</f>
        <v>1550</v>
      </c>
      <c r="M119" s="338" t="s">
        <v>37</v>
      </c>
      <c r="N119" s="22">
        <f t="shared" si="6"/>
        <v>86</v>
      </c>
    </row>
    <row r="120" spans="2:14" ht="24" x14ac:dyDescent="0.3">
      <c r="B120" s="22" t="s">
        <v>179</v>
      </c>
      <c r="C120" s="27" t="s">
        <v>370</v>
      </c>
      <c r="D120" s="4" t="s">
        <v>371</v>
      </c>
      <c r="E120" s="24" t="s">
        <v>372</v>
      </c>
      <c r="F120" s="292">
        <v>8527</v>
      </c>
      <c r="G120" s="13">
        <v>0.1</v>
      </c>
      <c r="H120" s="291">
        <f t="shared" si="22"/>
        <v>1148</v>
      </c>
      <c r="I120" s="298">
        <f t="shared" si="23"/>
        <v>992</v>
      </c>
      <c r="J120" s="293">
        <f t="shared" si="24"/>
        <v>1421</v>
      </c>
      <c r="K120" s="294">
        <f t="shared" si="25"/>
        <v>1107</v>
      </c>
      <c r="L120" s="295">
        <f t="shared" si="26"/>
        <v>1550</v>
      </c>
      <c r="M120" s="338" t="s">
        <v>37</v>
      </c>
      <c r="N120" s="22">
        <f t="shared" si="6"/>
        <v>95</v>
      </c>
    </row>
    <row r="121" spans="2:14" ht="14.4" x14ac:dyDescent="0.3">
      <c r="B121" s="370" t="s">
        <v>373</v>
      </c>
      <c r="C121" s="348"/>
      <c r="D121" s="348"/>
      <c r="E121" s="348"/>
      <c r="F121" s="348"/>
      <c r="G121" s="348"/>
      <c r="H121" s="348"/>
      <c r="I121" s="348"/>
      <c r="J121" s="348"/>
      <c r="K121" s="348"/>
      <c r="L121" s="349"/>
      <c r="M121" s="281"/>
      <c r="N121" s="71"/>
    </row>
    <row r="122" spans="2:14" ht="24" x14ac:dyDescent="0.3">
      <c r="B122" s="22" t="s">
        <v>179</v>
      </c>
      <c r="C122" s="27" t="s">
        <v>374</v>
      </c>
      <c r="D122" s="4">
        <v>33483213</v>
      </c>
      <c r="E122" s="24" t="s">
        <v>375</v>
      </c>
      <c r="F122" s="292">
        <v>652</v>
      </c>
      <c r="G122" s="6">
        <v>0.35</v>
      </c>
      <c r="H122" s="291">
        <f t="shared" ref="H122:H123" si="27">ROUND(F122/$H$4,0)</f>
        <v>88</v>
      </c>
      <c r="I122" s="298">
        <f t="shared" ref="I122:I123" si="28">ROUND(F122/$I$4,0)</f>
        <v>76</v>
      </c>
      <c r="J122" s="293">
        <f t="shared" ref="J122:J123" si="29">ROUND(F122/$J$4,0)</f>
        <v>109</v>
      </c>
      <c r="K122" s="294">
        <f t="shared" ref="K122:K123" si="30">ROUND(F122/$K$4,0)</f>
        <v>85</v>
      </c>
      <c r="L122" s="295">
        <f t="shared" ref="L122:L123" si="31">ROUND(F122/$L$4,0)</f>
        <v>119</v>
      </c>
      <c r="M122" s="338" t="s">
        <v>37</v>
      </c>
      <c r="N122" s="22">
        <f t="shared" si="6"/>
        <v>61</v>
      </c>
    </row>
    <row r="123" spans="2:14" ht="24" x14ac:dyDescent="0.3">
      <c r="B123" s="22" t="s">
        <v>179</v>
      </c>
      <c r="C123" s="27" t="s">
        <v>376</v>
      </c>
      <c r="D123" s="4">
        <v>33483223</v>
      </c>
      <c r="E123" s="24" t="s">
        <v>377</v>
      </c>
      <c r="F123" s="292">
        <v>882</v>
      </c>
      <c r="G123" s="6">
        <v>0.35</v>
      </c>
      <c r="H123" s="291">
        <f t="shared" si="27"/>
        <v>119</v>
      </c>
      <c r="I123" s="298">
        <f t="shared" si="28"/>
        <v>103</v>
      </c>
      <c r="J123" s="293">
        <f t="shared" si="29"/>
        <v>147</v>
      </c>
      <c r="K123" s="294">
        <f t="shared" si="30"/>
        <v>115</v>
      </c>
      <c r="L123" s="295">
        <f t="shared" si="31"/>
        <v>160</v>
      </c>
      <c r="M123" s="338" t="s">
        <v>37</v>
      </c>
      <c r="N123" s="22">
        <f t="shared" si="6"/>
        <v>63</v>
      </c>
    </row>
    <row r="124" spans="2:14" ht="14.4" x14ac:dyDescent="0.3">
      <c r="B124" s="370" t="s">
        <v>378</v>
      </c>
      <c r="C124" s="348"/>
      <c r="D124" s="348"/>
      <c r="E124" s="348"/>
      <c r="F124" s="348"/>
      <c r="G124" s="348"/>
      <c r="H124" s="348"/>
      <c r="I124" s="348"/>
      <c r="J124" s="348"/>
      <c r="K124" s="348"/>
      <c r="L124" s="349"/>
      <c r="M124" s="281"/>
      <c r="N124" s="71"/>
    </row>
    <row r="125" spans="2:14" ht="14.4" x14ac:dyDescent="0.3">
      <c r="B125" s="22" t="s">
        <v>179</v>
      </c>
      <c r="C125" s="27" t="s">
        <v>379</v>
      </c>
      <c r="D125" s="4">
        <v>33485720</v>
      </c>
      <c r="E125" s="24" t="s">
        <v>380</v>
      </c>
      <c r="F125" s="292">
        <v>193</v>
      </c>
      <c r="G125" s="6">
        <v>0.35</v>
      </c>
      <c r="H125" s="291">
        <f t="shared" ref="H125:H126" si="32">ROUND(F125/$H$4,0)</f>
        <v>26</v>
      </c>
      <c r="I125" s="298">
        <f t="shared" ref="I125:I126" si="33">ROUND(F125/$I$4,0)</f>
        <v>22</v>
      </c>
      <c r="J125" s="293">
        <f t="shared" ref="J125:J126" si="34">ROUND(F125/$J$4,0)</f>
        <v>32</v>
      </c>
      <c r="K125" s="294">
        <f t="shared" ref="K125:K126" si="35">ROUND(F125/$K$4,0)</f>
        <v>25</v>
      </c>
      <c r="L125" s="295">
        <f t="shared" ref="L125:L126" si="36">ROUND(F125/$L$4,0)</f>
        <v>35</v>
      </c>
      <c r="M125" s="338" t="s">
        <v>37</v>
      </c>
      <c r="N125" s="22">
        <f>LEN(E125)</f>
        <v>53</v>
      </c>
    </row>
    <row r="126" spans="2:14" ht="14.4" x14ac:dyDescent="0.3">
      <c r="B126" s="22" t="s">
        <v>179</v>
      </c>
      <c r="C126" s="27" t="s">
        <v>381</v>
      </c>
      <c r="D126" s="4">
        <v>33485723</v>
      </c>
      <c r="E126" s="24" t="s">
        <v>382</v>
      </c>
      <c r="F126" s="292">
        <v>277</v>
      </c>
      <c r="G126" s="6">
        <v>0.35</v>
      </c>
      <c r="H126" s="291">
        <f t="shared" si="32"/>
        <v>37</v>
      </c>
      <c r="I126" s="298">
        <f t="shared" si="33"/>
        <v>32</v>
      </c>
      <c r="J126" s="293">
        <f t="shared" si="34"/>
        <v>46</v>
      </c>
      <c r="K126" s="294">
        <f t="shared" si="35"/>
        <v>36</v>
      </c>
      <c r="L126" s="295">
        <f t="shared" si="36"/>
        <v>50</v>
      </c>
      <c r="M126" s="338" t="s">
        <v>37</v>
      </c>
      <c r="N126" s="22">
        <f>LEN(E126)</f>
        <v>51</v>
      </c>
    </row>
    <row r="127" spans="2:14" ht="42" customHeight="1" x14ac:dyDescent="0.3">
      <c r="B127" s="370" t="s">
        <v>383</v>
      </c>
      <c r="C127" s="348"/>
      <c r="D127" s="348"/>
      <c r="E127" s="348"/>
      <c r="F127" s="348"/>
      <c r="G127" s="348"/>
      <c r="H127" s="348"/>
      <c r="I127" s="348"/>
      <c r="J127" s="348"/>
      <c r="K127" s="348"/>
      <c r="L127" s="349"/>
      <c r="M127" s="281"/>
      <c r="N127" s="71"/>
    </row>
    <row r="128" spans="2:14" ht="24" x14ac:dyDescent="0.3">
      <c r="B128" s="30" t="s">
        <v>179</v>
      </c>
      <c r="C128" s="28" t="s">
        <v>384</v>
      </c>
      <c r="D128" s="8">
        <v>33466705</v>
      </c>
      <c r="E128" s="26" t="s">
        <v>385</v>
      </c>
      <c r="F128" s="292">
        <v>4395</v>
      </c>
      <c r="G128" s="10">
        <v>0.22</v>
      </c>
      <c r="H128" s="291">
        <f t="shared" ref="H128:H130" si="37">ROUND(F128/$H$4,0)</f>
        <v>592</v>
      </c>
      <c r="I128" s="298">
        <f t="shared" ref="I128:I130" si="38">ROUND(F128/$I$4,0)</f>
        <v>511</v>
      </c>
      <c r="J128" s="293">
        <f t="shared" ref="J128:J130" si="39">ROUND(F128/$J$4,0)</f>
        <v>733</v>
      </c>
      <c r="K128" s="294">
        <f t="shared" ref="K128:K130" si="40">ROUND(F128/$K$4,0)</f>
        <v>571</v>
      </c>
      <c r="L128" s="295">
        <f t="shared" ref="L128:L130" si="41">ROUND(F128/$L$4,0)</f>
        <v>799</v>
      </c>
      <c r="M128" s="338" t="s">
        <v>37</v>
      </c>
      <c r="N128" s="22">
        <f>LEN(E128)</f>
        <v>64</v>
      </c>
    </row>
    <row r="129" spans="2:14" ht="24" x14ac:dyDescent="0.3">
      <c r="B129" s="30" t="s">
        <v>179</v>
      </c>
      <c r="C129" s="28" t="s">
        <v>386</v>
      </c>
      <c r="D129" s="8">
        <v>33466710</v>
      </c>
      <c r="E129" s="26" t="s">
        <v>387</v>
      </c>
      <c r="F129" s="292">
        <v>4395</v>
      </c>
      <c r="G129" s="10">
        <v>0.22</v>
      </c>
      <c r="H129" s="291">
        <f t="shared" si="37"/>
        <v>592</v>
      </c>
      <c r="I129" s="298">
        <f t="shared" si="38"/>
        <v>511</v>
      </c>
      <c r="J129" s="293">
        <f t="shared" si="39"/>
        <v>733</v>
      </c>
      <c r="K129" s="294">
        <f t="shared" si="40"/>
        <v>571</v>
      </c>
      <c r="L129" s="295">
        <f t="shared" si="41"/>
        <v>799</v>
      </c>
      <c r="M129" s="338" t="s">
        <v>37</v>
      </c>
      <c r="N129" s="22">
        <f>LEN(E129)</f>
        <v>72</v>
      </c>
    </row>
    <row r="130" spans="2:14" ht="24" x14ac:dyDescent="0.3">
      <c r="B130" s="30" t="s">
        <v>179</v>
      </c>
      <c r="C130" s="28" t="s">
        <v>388</v>
      </c>
      <c r="D130" s="8">
        <v>33466720</v>
      </c>
      <c r="E130" s="26" t="s">
        <v>389</v>
      </c>
      <c r="F130" s="292">
        <v>4395</v>
      </c>
      <c r="G130" s="10">
        <v>0.22</v>
      </c>
      <c r="H130" s="291">
        <f t="shared" si="37"/>
        <v>592</v>
      </c>
      <c r="I130" s="298">
        <f t="shared" si="38"/>
        <v>511</v>
      </c>
      <c r="J130" s="293">
        <f t="shared" si="39"/>
        <v>733</v>
      </c>
      <c r="K130" s="294">
        <f t="shared" si="40"/>
        <v>571</v>
      </c>
      <c r="L130" s="295">
        <f t="shared" si="41"/>
        <v>799</v>
      </c>
      <c r="M130" s="338" t="s">
        <v>37</v>
      </c>
      <c r="N130" s="22">
        <f>LEN(E130)</f>
        <v>72</v>
      </c>
    </row>
    <row r="131" spans="2:14" ht="42.6" customHeight="1" x14ac:dyDescent="0.3">
      <c r="B131" s="370" t="s">
        <v>390</v>
      </c>
      <c r="C131" s="348"/>
      <c r="D131" s="348"/>
      <c r="E131" s="348"/>
      <c r="F131" s="348"/>
      <c r="G131" s="348"/>
      <c r="H131" s="348"/>
      <c r="I131" s="348"/>
      <c r="J131" s="348"/>
      <c r="K131" s="348"/>
      <c r="L131" s="349"/>
      <c r="M131" s="338"/>
      <c r="N131" s="71"/>
    </row>
    <row r="132" spans="2:14" ht="24" x14ac:dyDescent="0.3">
      <c r="B132" s="22" t="s">
        <v>352</v>
      </c>
      <c r="C132" s="27" t="s">
        <v>391</v>
      </c>
      <c r="D132" s="4">
        <v>33265091</v>
      </c>
      <c r="E132" s="24" t="s">
        <v>392</v>
      </c>
      <c r="F132" s="5">
        <v>1129</v>
      </c>
      <c r="G132" s="6">
        <v>0.22</v>
      </c>
      <c r="H132" s="291">
        <f t="shared" ref="H132" si="42">ROUND(F132/$H$4,0)</f>
        <v>152</v>
      </c>
      <c r="I132" s="298">
        <f t="shared" ref="I132" si="43">ROUND(F132/$I$4,0)</f>
        <v>131</v>
      </c>
      <c r="J132" s="293">
        <f t="shared" ref="J132" si="44">ROUND(F132/$J$4,0)</f>
        <v>188</v>
      </c>
      <c r="K132" s="294">
        <f t="shared" ref="K132" si="45">ROUND(F132/$K$4,0)</f>
        <v>147</v>
      </c>
      <c r="L132" s="295">
        <f t="shared" ref="L132" si="46">ROUND(F132/$L$4,0)</f>
        <v>205</v>
      </c>
      <c r="M132" s="338" t="s">
        <v>37</v>
      </c>
      <c r="N132" s="22">
        <f>LEN(E132)</f>
        <v>68</v>
      </c>
    </row>
    <row r="133" spans="2:14" ht="27.6" customHeight="1" x14ac:dyDescent="0.3"/>
    <row r="134" spans="2:14" ht="14.4" x14ac:dyDescent="0.3">
      <c r="B134" s="316" t="s">
        <v>393</v>
      </c>
      <c r="C134" s="317"/>
      <c r="D134" s="317"/>
      <c r="E134" s="317"/>
    </row>
    <row r="135" spans="2:14" ht="14.4" x14ac:dyDescent="0.3">
      <c r="B135" s="367" t="s">
        <v>394</v>
      </c>
      <c r="C135" s="367"/>
      <c r="D135" s="367"/>
      <c r="E135" s="367"/>
    </row>
    <row r="136" spans="2:14" ht="14.4" x14ac:dyDescent="0.3">
      <c r="B136" s="368" t="s">
        <v>395</v>
      </c>
      <c r="C136" s="368"/>
      <c r="D136" s="368"/>
      <c r="E136" s="318"/>
    </row>
  </sheetData>
  <sheetProtection algorithmName="SHA-512" hashValue="tHlrJDf5RU/R1zWy6cXatELpbzmKezVNeJeV+T5axsMHaC2L2ezYmlqBBRqdTBEvCNz0dGitgPFzRnPR+3Ck3Q==" saltValue="YvHkZj+ZebeJEcoupQcwtA==" spinCount="100000" sheet="1" objects="1" scenarios="1"/>
  <mergeCells count="57">
    <mergeCell ref="B2:E2"/>
    <mergeCell ref="B1:D1"/>
    <mergeCell ref="B3:E3"/>
    <mergeCell ref="B124:L124"/>
    <mergeCell ref="B75:L75"/>
    <mergeCell ref="B79:L79"/>
    <mergeCell ref="B85:L85"/>
    <mergeCell ref="B88:L88"/>
    <mergeCell ref="B89:L89"/>
    <mergeCell ref="B58:L58"/>
    <mergeCell ref="B61:L61"/>
    <mergeCell ref="C67:L67"/>
    <mergeCell ref="C70:L70"/>
    <mergeCell ref="C73:L73"/>
    <mergeCell ref="B66:L66"/>
    <mergeCell ref="B127:L127"/>
    <mergeCell ref="B131:L131"/>
    <mergeCell ref="B102:L102"/>
    <mergeCell ref="B108:L108"/>
    <mergeCell ref="B115:L115"/>
    <mergeCell ref="B118:L118"/>
    <mergeCell ref="B121:L121"/>
    <mergeCell ref="B109:C109"/>
    <mergeCell ref="B112:D112"/>
    <mergeCell ref="B6:L6"/>
    <mergeCell ref="B9:L9"/>
    <mergeCell ref="B10:L10"/>
    <mergeCell ref="B11:L11"/>
    <mergeCell ref="B15:L15"/>
    <mergeCell ref="B18:L18"/>
    <mergeCell ref="B20:L20"/>
    <mergeCell ref="B22:L22"/>
    <mergeCell ref="B26:L26"/>
    <mergeCell ref="B27:L27"/>
    <mergeCell ref="B135:E135"/>
    <mergeCell ref="B136:D136"/>
    <mergeCell ref="C28:L28"/>
    <mergeCell ref="C31:L31"/>
    <mergeCell ref="C33:L33"/>
    <mergeCell ref="C35:L35"/>
    <mergeCell ref="C46:L46"/>
    <mergeCell ref="C37:L37"/>
    <mergeCell ref="C39:L39"/>
    <mergeCell ref="B41:L41"/>
    <mergeCell ref="C42:L42"/>
    <mergeCell ref="C44:L44"/>
    <mergeCell ref="B48:L48"/>
    <mergeCell ref="C49:L49"/>
    <mergeCell ref="C52:L52"/>
    <mergeCell ref="C55:L55"/>
    <mergeCell ref="P32:Y32"/>
    <mergeCell ref="P7:S7"/>
    <mergeCell ref="P8:S8"/>
    <mergeCell ref="P87:V87"/>
    <mergeCell ref="P81:U81"/>
    <mergeCell ref="P80:U80"/>
    <mergeCell ref="P86:V86"/>
  </mergeCells>
  <phoneticPr fontId="38" type="noConversion"/>
  <conditionalFormatting sqref="N7:N8">
    <cfRule type="cellIs" dxfId="74" priority="66" operator="greaterThan">
      <formula>100</formula>
    </cfRule>
  </conditionalFormatting>
  <conditionalFormatting sqref="N12:N14">
    <cfRule type="cellIs" dxfId="73" priority="63" operator="greaterThan">
      <formula>100</formula>
    </cfRule>
  </conditionalFormatting>
  <conditionalFormatting sqref="N16:N17">
    <cfRule type="cellIs" dxfId="72" priority="61" operator="greaterThan">
      <formula>100</formula>
    </cfRule>
  </conditionalFormatting>
  <conditionalFormatting sqref="N19">
    <cfRule type="cellIs" dxfId="71" priority="60" operator="greaterThan">
      <formula>100</formula>
    </cfRule>
  </conditionalFormatting>
  <conditionalFormatting sqref="N21">
    <cfRule type="cellIs" dxfId="70" priority="59" operator="greaterThan">
      <formula>100</formula>
    </cfRule>
  </conditionalFormatting>
  <conditionalFormatting sqref="N23:N25">
    <cfRule type="cellIs" dxfId="69" priority="56" operator="greaterThan">
      <formula>100</formula>
    </cfRule>
  </conditionalFormatting>
  <conditionalFormatting sqref="N29:N30">
    <cfRule type="cellIs" dxfId="68" priority="54" operator="greaterThan">
      <formula>100</formula>
    </cfRule>
  </conditionalFormatting>
  <conditionalFormatting sqref="N32">
    <cfRule type="cellIs" dxfId="67" priority="53" operator="greaterThan">
      <formula>100</formula>
    </cfRule>
  </conditionalFormatting>
  <conditionalFormatting sqref="N34">
    <cfRule type="cellIs" dxfId="66" priority="52" operator="greaterThan">
      <formula>100</formula>
    </cfRule>
  </conditionalFormatting>
  <conditionalFormatting sqref="N36">
    <cfRule type="cellIs" dxfId="65" priority="51" operator="greaterThan">
      <formula>100</formula>
    </cfRule>
  </conditionalFormatting>
  <conditionalFormatting sqref="N38">
    <cfRule type="cellIs" dxfId="64" priority="50" operator="greaterThan">
      <formula>100</formula>
    </cfRule>
  </conditionalFormatting>
  <conditionalFormatting sqref="N40">
    <cfRule type="cellIs" dxfId="63" priority="49" operator="greaterThan">
      <formula>100</formula>
    </cfRule>
  </conditionalFormatting>
  <conditionalFormatting sqref="N43">
    <cfRule type="cellIs" dxfId="62" priority="48" operator="greaterThan">
      <formula>100</formula>
    </cfRule>
  </conditionalFormatting>
  <conditionalFormatting sqref="N45">
    <cfRule type="cellIs" dxfId="61" priority="47" operator="greaterThan">
      <formula>100</formula>
    </cfRule>
  </conditionalFormatting>
  <conditionalFormatting sqref="N47">
    <cfRule type="cellIs" dxfId="60" priority="46" operator="greaterThan">
      <formula>100</formula>
    </cfRule>
  </conditionalFormatting>
  <conditionalFormatting sqref="N50:N51">
    <cfRule type="cellIs" dxfId="59" priority="44" operator="greaterThan">
      <formula>100</formula>
    </cfRule>
  </conditionalFormatting>
  <conditionalFormatting sqref="N53:N54">
    <cfRule type="cellIs" dxfId="58" priority="42" operator="greaterThan">
      <formula>100</formula>
    </cfRule>
  </conditionalFormatting>
  <conditionalFormatting sqref="N56:N57">
    <cfRule type="cellIs" dxfId="57" priority="40" operator="greaterThan">
      <formula>100</formula>
    </cfRule>
  </conditionalFormatting>
  <conditionalFormatting sqref="N59:N60">
    <cfRule type="cellIs" dxfId="56" priority="38" operator="greaterThan">
      <formula>100</formula>
    </cfRule>
  </conditionalFormatting>
  <conditionalFormatting sqref="N62:N65">
    <cfRule type="cellIs" dxfId="55" priority="36" operator="greaterThan">
      <formula>100</formula>
    </cfRule>
  </conditionalFormatting>
  <conditionalFormatting sqref="N68:N69">
    <cfRule type="cellIs" dxfId="54" priority="34" operator="greaterThan">
      <formula>100</formula>
    </cfRule>
  </conditionalFormatting>
  <conditionalFormatting sqref="N71:N72">
    <cfRule type="cellIs" dxfId="53" priority="32" operator="greaterThan">
      <formula>100</formula>
    </cfRule>
  </conditionalFormatting>
  <conditionalFormatting sqref="N74">
    <cfRule type="cellIs" dxfId="52" priority="31" operator="greaterThan">
      <formula>100</formula>
    </cfRule>
  </conditionalFormatting>
  <conditionalFormatting sqref="N76:N78">
    <cfRule type="cellIs" dxfId="51" priority="28" operator="greaterThan">
      <formula>100</formula>
    </cfRule>
  </conditionalFormatting>
  <conditionalFormatting sqref="N80:N84">
    <cfRule type="cellIs" dxfId="50" priority="1" operator="greaterThan">
      <formula>100</formula>
    </cfRule>
  </conditionalFormatting>
  <conditionalFormatting sqref="N86:N87">
    <cfRule type="cellIs" dxfId="49" priority="21" operator="greaterThan">
      <formula>100</formula>
    </cfRule>
  </conditionalFormatting>
  <conditionalFormatting sqref="N90:N101">
    <cfRule type="cellIs" dxfId="48" priority="20" operator="greaterThan">
      <formula>100</formula>
    </cfRule>
  </conditionalFormatting>
  <conditionalFormatting sqref="N103:N107">
    <cfRule type="cellIs" dxfId="47" priority="19" operator="greaterThan">
      <formula>100</formula>
    </cfRule>
  </conditionalFormatting>
  <conditionalFormatting sqref="N110:N114">
    <cfRule type="cellIs" dxfId="46" priority="18" operator="greaterThan">
      <formula>100</formula>
    </cfRule>
  </conditionalFormatting>
  <conditionalFormatting sqref="N116:N117">
    <cfRule type="cellIs" dxfId="45" priority="16" operator="greaterThan">
      <formula>100</formula>
    </cfRule>
  </conditionalFormatting>
  <conditionalFormatting sqref="N119:N120">
    <cfRule type="cellIs" dxfId="44" priority="14" operator="greaterThan">
      <formula>100</formula>
    </cfRule>
  </conditionalFormatting>
  <conditionalFormatting sqref="N122:N123">
    <cfRule type="cellIs" dxfId="43" priority="12" operator="greaterThan">
      <formula>100</formula>
    </cfRule>
  </conditionalFormatting>
  <conditionalFormatting sqref="N125:N126">
    <cfRule type="cellIs" dxfId="42" priority="11" operator="greaterThan">
      <formula>100</formula>
    </cfRule>
  </conditionalFormatting>
  <conditionalFormatting sqref="N128:N130 N132">
    <cfRule type="cellIs" dxfId="41" priority="2" operator="greaterThan">
      <formula>100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3121-DFD6-4DF9-9CE7-909FA12C06F2}">
  <dimension ref="B1:N61"/>
  <sheetViews>
    <sheetView zoomScaleNormal="100" workbookViewId="0">
      <selection activeCell="B4" sqref="B4"/>
    </sheetView>
  </sheetViews>
  <sheetFormatPr defaultColWidth="8.88671875" defaultRowHeight="14.4" x14ac:dyDescent="0.3"/>
  <cols>
    <col min="1" max="1" width="5.6640625" style="332" customWidth="1"/>
    <col min="2" max="2" width="16.6640625" style="332" customWidth="1"/>
    <col min="3" max="3" width="11.88671875" style="332" customWidth="1"/>
    <col min="4" max="4" width="12.6640625" style="332" customWidth="1"/>
    <col min="5" max="5" width="43.6640625" style="332" bestFit="1" customWidth="1"/>
    <col min="6" max="6" width="11.5546875" style="332" bestFit="1" customWidth="1"/>
    <col min="7" max="7" width="8.44140625" style="332" customWidth="1"/>
    <col min="8" max="8" width="8.33203125" style="332" bestFit="1" customWidth="1"/>
    <col min="9" max="10" width="7.88671875" style="332" bestFit="1" customWidth="1"/>
    <col min="11" max="11" width="10.109375" style="332" bestFit="1" customWidth="1"/>
    <col min="12" max="12" width="9.109375" style="332" bestFit="1" customWidth="1"/>
    <col min="13" max="13" width="19" style="336" customWidth="1"/>
    <col min="14" max="14" width="8.88671875" style="332"/>
    <col min="15" max="15" width="5.44140625" style="332" customWidth="1"/>
    <col min="16" max="16384" width="8.88671875" style="332"/>
  </cols>
  <sheetData>
    <row r="1" spans="2:14" ht="21" x14ac:dyDescent="0.3">
      <c r="B1" s="375" t="s">
        <v>8</v>
      </c>
      <c r="C1" s="375"/>
      <c r="D1" s="375"/>
    </row>
    <row r="2" spans="2:14" ht="21" x14ac:dyDescent="0.3">
      <c r="B2" s="374" t="s">
        <v>396</v>
      </c>
      <c r="C2" s="374"/>
      <c r="D2" s="374"/>
      <c r="E2" s="374"/>
    </row>
    <row r="3" spans="2:14" ht="15.6" x14ac:dyDescent="0.3">
      <c r="B3" s="376" t="s">
        <v>165</v>
      </c>
      <c r="C3" s="376"/>
      <c r="D3" s="376"/>
      <c r="E3" s="376"/>
      <c r="H3" s="47" t="s">
        <v>11</v>
      </c>
      <c r="I3" s="47" t="s">
        <v>4</v>
      </c>
      <c r="J3" s="47" t="s">
        <v>12</v>
      </c>
      <c r="K3" s="47" t="s">
        <v>13</v>
      </c>
      <c r="L3" s="47" t="s">
        <v>14</v>
      </c>
    </row>
    <row r="4" spans="2:14" x14ac:dyDescent="0.3">
      <c r="B4" s="342" t="s">
        <v>15</v>
      </c>
      <c r="C4" s="343"/>
      <c r="D4" s="343"/>
      <c r="H4" s="66">
        <f>'Version Control'!$D$3</f>
        <v>7.43</v>
      </c>
      <c r="I4" s="66">
        <f>'Version Control'!$E$3</f>
        <v>8.6</v>
      </c>
      <c r="J4" s="66">
        <f>'Version Control'!$F$3</f>
        <v>6</v>
      </c>
      <c r="K4" s="66">
        <f>'Version Control'!$G$3</f>
        <v>7.7</v>
      </c>
      <c r="L4" s="66">
        <f>'Version Control'!$H$3</f>
        <v>5.5</v>
      </c>
    </row>
    <row r="5" spans="2:14" s="330" customFormat="1" ht="27.6" x14ac:dyDescent="0.3">
      <c r="B5" s="319" t="s">
        <v>16</v>
      </c>
      <c r="C5" s="319" t="s">
        <v>17</v>
      </c>
      <c r="D5" s="319" t="s">
        <v>18</v>
      </c>
      <c r="E5" s="320" t="s">
        <v>19</v>
      </c>
      <c r="F5" s="326" t="s">
        <v>20</v>
      </c>
      <c r="G5" s="319" t="s">
        <v>21</v>
      </c>
      <c r="H5" s="327" t="s">
        <v>22</v>
      </c>
      <c r="I5" s="319" t="s">
        <v>23</v>
      </c>
      <c r="J5" s="328" t="s">
        <v>24</v>
      </c>
      <c r="K5" s="328" t="s">
        <v>25</v>
      </c>
      <c r="L5" s="329" t="s">
        <v>26</v>
      </c>
      <c r="M5" s="323" t="s">
        <v>27</v>
      </c>
      <c r="N5" s="323" t="s">
        <v>28</v>
      </c>
    </row>
    <row r="6" spans="2:14" x14ac:dyDescent="0.3">
      <c r="B6" s="380" t="s">
        <v>397</v>
      </c>
      <c r="C6" s="378"/>
      <c r="D6" s="378"/>
      <c r="E6" s="378"/>
      <c r="F6" s="378"/>
      <c r="G6" s="378"/>
      <c r="H6" s="378"/>
      <c r="I6" s="378"/>
      <c r="J6" s="378"/>
      <c r="K6" s="378"/>
      <c r="L6" s="379"/>
      <c r="M6" s="337"/>
      <c r="N6" s="240"/>
    </row>
    <row r="7" spans="2:14" x14ac:dyDescent="0.3">
      <c r="B7" s="380" t="s">
        <v>398</v>
      </c>
      <c r="C7" s="378"/>
      <c r="D7" s="378"/>
      <c r="E7" s="378"/>
      <c r="F7" s="378"/>
      <c r="G7" s="378"/>
      <c r="H7" s="378"/>
      <c r="I7" s="378"/>
      <c r="J7" s="378"/>
      <c r="K7" s="378"/>
      <c r="L7" s="379"/>
      <c r="M7" s="337"/>
      <c r="N7" s="240"/>
    </row>
    <row r="8" spans="2:14" x14ac:dyDescent="0.3">
      <c r="B8" s="380" t="s">
        <v>399</v>
      </c>
      <c r="C8" s="378"/>
      <c r="D8" s="378"/>
      <c r="E8" s="378"/>
      <c r="F8" s="378"/>
      <c r="G8" s="378"/>
      <c r="H8" s="378"/>
      <c r="I8" s="378"/>
      <c r="J8" s="378"/>
      <c r="K8" s="378"/>
      <c r="L8" s="379"/>
      <c r="M8" s="337"/>
      <c r="N8" s="240"/>
    </row>
    <row r="9" spans="2:14" x14ac:dyDescent="0.3">
      <c r="B9" s="380" t="s">
        <v>193</v>
      </c>
      <c r="C9" s="378"/>
      <c r="D9" s="378"/>
      <c r="E9" s="378"/>
      <c r="F9" s="378"/>
      <c r="G9" s="378"/>
      <c r="H9" s="378"/>
      <c r="I9" s="378"/>
      <c r="J9" s="378"/>
      <c r="K9" s="378"/>
      <c r="L9" s="379"/>
      <c r="M9" s="337"/>
      <c r="N9" s="240"/>
    </row>
    <row r="10" spans="2:14" x14ac:dyDescent="0.3">
      <c r="B10" s="33" t="s">
        <v>194</v>
      </c>
      <c r="C10" s="32" t="s">
        <v>195</v>
      </c>
      <c r="D10" s="34">
        <v>33406202</v>
      </c>
      <c r="E10" s="35" t="s">
        <v>196</v>
      </c>
      <c r="F10" s="290">
        <v>6042</v>
      </c>
      <c r="G10" s="36">
        <v>0.35</v>
      </c>
      <c r="H10" s="291">
        <f>ROUND(F10/$H$4,0)</f>
        <v>813</v>
      </c>
      <c r="I10" s="298">
        <f>ROUND(F10/$I$4,0)</f>
        <v>703</v>
      </c>
      <c r="J10" s="293">
        <f>ROUND(F10/$J$4,0)</f>
        <v>1007</v>
      </c>
      <c r="K10" s="294">
        <f>ROUND(F10/$K$4,0)</f>
        <v>785</v>
      </c>
      <c r="L10" s="295">
        <f>ROUND(F10/$L$4,0)</f>
        <v>1099</v>
      </c>
      <c r="M10" s="28" t="s">
        <v>37</v>
      </c>
      <c r="N10" s="22">
        <f>LEN(E10)</f>
        <v>37</v>
      </c>
    </row>
    <row r="11" spans="2:14" x14ac:dyDescent="0.3">
      <c r="B11" s="380" t="s">
        <v>197</v>
      </c>
      <c r="C11" s="378"/>
      <c r="D11" s="378"/>
      <c r="E11" s="378"/>
      <c r="F11" s="378"/>
      <c r="G11" s="378"/>
      <c r="H11" s="378"/>
      <c r="I11" s="378"/>
      <c r="J11" s="378"/>
      <c r="K11" s="378"/>
      <c r="L11" s="379"/>
      <c r="M11" s="337"/>
      <c r="N11" s="240"/>
    </row>
    <row r="12" spans="2:14" x14ac:dyDescent="0.3">
      <c r="B12" s="33" t="s">
        <v>197</v>
      </c>
      <c r="C12" s="32" t="s">
        <v>198</v>
      </c>
      <c r="D12" s="34">
        <v>33608200</v>
      </c>
      <c r="E12" s="35" t="s">
        <v>199</v>
      </c>
      <c r="F12" s="290">
        <v>8112</v>
      </c>
      <c r="G12" s="36">
        <v>0.35</v>
      </c>
      <c r="H12" s="291">
        <f>ROUND(F12/$H$4,0)</f>
        <v>1092</v>
      </c>
      <c r="I12" s="298">
        <f>ROUND(F12/$I$4,0)</f>
        <v>943</v>
      </c>
      <c r="J12" s="293">
        <f>ROUND(F12/$J$4,0)</f>
        <v>1352</v>
      </c>
      <c r="K12" s="294">
        <f>ROUND(F12/$K$4,0)</f>
        <v>1054</v>
      </c>
      <c r="L12" s="295">
        <f>ROUND(F12/$L$4,0)</f>
        <v>1475</v>
      </c>
      <c r="M12" s="28" t="s">
        <v>37</v>
      </c>
      <c r="N12" s="22">
        <f>LEN(E12)</f>
        <v>58</v>
      </c>
    </row>
    <row r="13" spans="2:14" ht="24" x14ac:dyDescent="0.3">
      <c r="B13" s="22" t="s">
        <v>197</v>
      </c>
      <c r="C13" s="27" t="s">
        <v>200</v>
      </c>
      <c r="D13" s="4">
        <v>33608203</v>
      </c>
      <c r="E13" s="24" t="s">
        <v>201</v>
      </c>
      <c r="F13" s="290">
        <v>8112</v>
      </c>
      <c r="G13" s="6">
        <v>0.35</v>
      </c>
      <c r="H13" s="291">
        <f>ROUND(F13/$H$4,0)</f>
        <v>1092</v>
      </c>
      <c r="I13" s="298">
        <f>ROUND(F13/$I$4,0)</f>
        <v>943</v>
      </c>
      <c r="J13" s="293">
        <f>ROUND(F13/$J$4,0)</f>
        <v>1352</v>
      </c>
      <c r="K13" s="294">
        <f>ROUND(F13/$K$4,0)</f>
        <v>1054</v>
      </c>
      <c r="L13" s="295">
        <f>ROUND(F13/$L$4,0)</f>
        <v>1475</v>
      </c>
      <c r="M13" s="28" t="s">
        <v>37</v>
      </c>
      <c r="N13" s="22">
        <f>LEN(E13)</f>
        <v>65</v>
      </c>
    </row>
    <row r="14" spans="2:14" ht="24" x14ac:dyDescent="0.3">
      <c r="B14" s="22" t="s">
        <v>197</v>
      </c>
      <c r="C14" s="27" t="s">
        <v>202</v>
      </c>
      <c r="D14" s="4">
        <v>33608204</v>
      </c>
      <c r="E14" s="24" t="s">
        <v>203</v>
      </c>
      <c r="F14" s="290">
        <v>8112</v>
      </c>
      <c r="G14" s="6">
        <v>0.35</v>
      </c>
      <c r="H14" s="291">
        <f>ROUND(F14/$H$4,0)</f>
        <v>1092</v>
      </c>
      <c r="I14" s="298">
        <f>ROUND(F14/$I$4,0)</f>
        <v>943</v>
      </c>
      <c r="J14" s="293">
        <f>ROUND(F14/$J$4,0)</f>
        <v>1352</v>
      </c>
      <c r="K14" s="294">
        <f>ROUND(F14/$K$4,0)</f>
        <v>1054</v>
      </c>
      <c r="L14" s="295">
        <f>ROUND(F14/$L$4,0)</f>
        <v>1475</v>
      </c>
      <c r="M14" s="28" t="s">
        <v>37</v>
      </c>
      <c r="N14" s="22">
        <f>LEN(E14)</f>
        <v>66</v>
      </c>
    </row>
    <row r="15" spans="2:14" x14ac:dyDescent="0.3">
      <c r="B15" s="380" t="s">
        <v>400</v>
      </c>
      <c r="C15" s="378"/>
      <c r="D15" s="378"/>
      <c r="E15" s="378"/>
      <c r="F15" s="378"/>
      <c r="G15" s="378"/>
      <c r="H15" s="378"/>
      <c r="I15" s="378"/>
      <c r="J15" s="378"/>
      <c r="K15" s="378"/>
      <c r="L15" s="379"/>
      <c r="M15" s="337"/>
      <c r="N15" s="240"/>
    </row>
    <row r="16" spans="2:14" x14ac:dyDescent="0.3">
      <c r="B16" s="380" t="s">
        <v>401</v>
      </c>
      <c r="C16" s="378"/>
      <c r="D16" s="378"/>
      <c r="E16" s="378"/>
      <c r="F16" s="378"/>
      <c r="G16" s="378"/>
      <c r="H16" s="378"/>
      <c r="I16" s="378"/>
      <c r="J16" s="378"/>
      <c r="K16" s="378"/>
      <c r="L16" s="379"/>
      <c r="M16" s="337"/>
      <c r="N16" s="240"/>
    </row>
    <row r="17" spans="2:14" ht="24" x14ac:dyDescent="0.3">
      <c r="B17" s="30" t="s">
        <v>290</v>
      </c>
      <c r="C17" s="27" t="s">
        <v>291</v>
      </c>
      <c r="D17" s="8">
        <v>33184204</v>
      </c>
      <c r="E17" s="333" t="s">
        <v>402</v>
      </c>
      <c r="F17" s="290">
        <v>249</v>
      </c>
      <c r="G17" s="6">
        <v>0.35</v>
      </c>
      <c r="H17" s="291">
        <f>ROUND(F17/$H$4,0)</f>
        <v>34</v>
      </c>
      <c r="I17" s="298">
        <f>ROUND(F17/$I$4,0)</f>
        <v>29</v>
      </c>
      <c r="J17" s="293">
        <f>ROUND(F17/$J$4,0)</f>
        <v>42</v>
      </c>
      <c r="K17" s="294">
        <f>ROUND(F17/$K$4,0)</f>
        <v>32</v>
      </c>
      <c r="L17" s="295">
        <f>ROUND(F17/$L$4,0)</f>
        <v>45</v>
      </c>
      <c r="M17" s="28" t="s">
        <v>37</v>
      </c>
      <c r="N17" s="22">
        <f>LEN(E17)</f>
        <v>84</v>
      </c>
    </row>
    <row r="18" spans="2:14" ht="24" x14ac:dyDescent="0.3">
      <c r="B18" s="22" t="s">
        <v>295</v>
      </c>
      <c r="C18" s="27" t="s">
        <v>293</v>
      </c>
      <c r="D18" s="4">
        <v>33484672</v>
      </c>
      <c r="E18" s="333" t="s">
        <v>294</v>
      </c>
      <c r="F18" s="290">
        <v>931</v>
      </c>
      <c r="G18" s="13">
        <v>0.35</v>
      </c>
      <c r="H18" s="291">
        <f>ROUND(F18/$H$4,0)</f>
        <v>125</v>
      </c>
      <c r="I18" s="298">
        <f>ROUND(F18/$I$4,0)</f>
        <v>108</v>
      </c>
      <c r="J18" s="293">
        <f>ROUND(F18/$J$4,0)</f>
        <v>155</v>
      </c>
      <c r="K18" s="294">
        <f>ROUND(F18/$K$4,0)</f>
        <v>121</v>
      </c>
      <c r="L18" s="295">
        <f>ROUND(F18/$L$4,0)</f>
        <v>169</v>
      </c>
      <c r="M18" s="28" t="s">
        <v>37</v>
      </c>
      <c r="N18" s="22">
        <f>LEN(E18)</f>
        <v>84</v>
      </c>
    </row>
    <row r="19" spans="2:14" x14ac:dyDescent="0.3">
      <c r="B19" s="22" t="s">
        <v>295</v>
      </c>
      <c r="C19" s="27" t="s">
        <v>296</v>
      </c>
      <c r="D19" s="4">
        <v>33480923</v>
      </c>
      <c r="E19" s="24" t="s">
        <v>297</v>
      </c>
      <c r="F19" s="290">
        <v>294</v>
      </c>
      <c r="G19" s="6">
        <v>0.22</v>
      </c>
      <c r="H19" s="291">
        <f>ROUND(F19/$H$4,0)</f>
        <v>40</v>
      </c>
      <c r="I19" s="298">
        <f>ROUND(F19/$I$4,0)</f>
        <v>34</v>
      </c>
      <c r="J19" s="293">
        <f>ROUND(F19/$J$4,0)</f>
        <v>49</v>
      </c>
      <c r="K19" s="294">
        <f>ROUND(F19/$K$4,0)</f>
        <v>38</v>
      </c>
      <c r="L19" s="295">
        <f>ROUND(F19/$L$4,0)</f>
        <v>53</v>
      </c>
      <c r="M19" s="28" t="s">
        <v>37</v>
      </c>
      <c r="N19" s="22">
        <f>LEN(E19)</f>
        <v>55</v>
      </c>
    </row>
    <row r="20" spans="2:14" x14ac:dyDescent="0.3">
      <c r="B20" s="30" t="s">
        <v>295</v>
      </c>
      <c r="C20" s="27" t="s">
        <v>298</v>
      </c>
      <c r="D20" s="8">
        <v>33485001</v>
      </c>
      <c r="E20" s="24" t="s">
        <v>299</v>
      </c>
      <c r="F20" s="290">
        <v>56</v>
      </c>
      <c r="G20" s="6">
        <v>0.35</v>
      </c>
      <c r="H20" s="291">
        <f>ROUND(F20/$H$4,0)</f>
        <v>8</v>
      </c>
      <c r="I20" s="298">
        <f>ROUND(F20/$I$4,0)</f>
        <v>7</v>
      </c>
      <c r="J20" s="293">
        <f>ROUND(F20/$J$4,0)</f>
        <v>9</v>
      </c>
      <c r="K20" s="294">
        <f>ROUND(F20/$K$4,0)</f>
        <v>7</v>
      </c>
      <c r="L20" s="295">
        <f>ROUND(F20/$L$4,0)</f>
        <v>10</v>
      </c>
      <c r="M20" s="28" t="s">
        <v>37</v>
      </c>
      <c r="N20" s="22">
        <f>LEN(E20)</f>
        <v>44</v>
      </c>
    </row>
    <row r="21" spans="2:14" ht="24" x14ac:dyDescent="0.3">
      <c r="B21" s="30" t="s">
        <v>300</v>
      </c>
      <c r="C21" s="27" t="s">
        <v>301</v>
      </c>
      <c r="D21" s="8">
        <v>33287106</v>
      </c>
      <c r="E21" s="24" t="s">
        <v>302</v>
      </c>
      <c r="F21" s="290">
        <v>1489</v>
      </c>
      <c r="G21" s="6">
        <v>0.22</v>
      </c>
      <c r="H21" s="291">
        <f>ROUND(F21/$H$4,0)</f>
        <v>200</v>
      </c>
      <c r="I21" s="298">
        <f>ROUND(F21/$I$4,0)</f>
        <v>173</v>
      </c>
      <c r="J21" s="293">
        <f>ROUND(F21/$J$4,0)</f>
        <v>248</v>
      </c>
      <c r="K21" s="294">
        <f>ROUND(F21/$K$4,0)</f>
        <v>193</v>
      </c>
      <c r="L21" s="295">
        <f>ROUND(F21/$L$4,0)</f>
        <v>271</v>
      </c>
      <c r="M21" s="335"/>
      <c r="N21" s="22">
        <f>LEN(E21)</f>
        <v>43</v>
      </c>
    </row>
    <row r="22" spans="2:14" x14ac:dyDescent="0.3">
      <c r="B22" s="380" t="s">
        <v>403</v>
      </c>
      <c r="C22" s="378"/>
      <c r="D22" s="378"/>
      <c r="E22" s="378"/>
      <c r="F22" s="378"/>
      <c r="G22" s="378"/>
      <c r="H22" s="378"/>
      <c r="I22" s="378"/>
      <c r="J22" s="378"/>
      <c r="K22" s="378"/>
      <c r="L22" s="379"/>
      <c r="M22" s="337"/>
      <c r="N22" s="240"/>
    </row>
    <row r="23" spans="2:14" x14ac:dyDescent="0.3">
      <c r="B23" s="377" t="s">
        <v>309</v>
      </c>
      <c r="C23" s="378"/>
      <c r="D23" s="378"/>
      <c r="E23" s="378"/>
      <c r="F23" s="378"/>
      <c r="G23" s="378"/>
      <c r="H23" s="378"/>
      <c r="I23" s="378"/>
      <c r="J23" s="378"/>
      <c r="K23" s="378"/>
      <c r="L23" s="379"/>
      <c r="M23" s="337"/>
      <c r="N23" s="240"/>
    </row>
    <row r="24" spans="2:14" x14ac:dyDescent="0.3">
      <c r="B24" s="22" t="s">
        <v>404</v>
      </c>
      <c r="C24" s="27" t="s">
        <v>405</v>
      </c>
      <c r="D24" s="4">
        <v>33263025</v>
      </c>
      <c r="E24" s="24" t="s">
        <v>406</v>
      </c>
      <c r="F24" s="290">
        <v>717</v>
      </c>
      <c r="G24" s="6">
        <v>0.35</v>
      </c>
      <c r="H24" s="291">
        <f t="shared" ref="H24:H31" si="0">ROUND(F24/$H$4,0)</f>
        <v>97</v>
      </c>
      <c r="I24" s="298">
        <f t="shared" ref="I24:I31" si="1">ROUND(F24/$I$4,0)</f>
        <v>83</v>
      </c>
      <c r="J24" s="293">
        <f t="shared" ref="J24:J31" si="2">ROUND(F24/$J$4,0)</f>
        <v>120</v>
      </c>
      <c r="K24" s="294">
        <f t="shared" ref="K24:K31" si="3">ROUND(F24/$K$4,0)</f>
        <v>93</v>
      </c>
      <c r="L24" s="295">
        <f t="shared" ref="L24:L31" si="4">ROUND(F24/$L$4,0)</f>
        <v>130</v>
      </c>
      <c r="M24" s="28" t="s">
        <v>37</v>
      </c>
      <c r="N24" s="22">
        <f>LEN(E24)</f>
        <v>50</v>
      </c>
    </row>
    <row r="25" spans="2:14" x14ac:dyDescent="0.3">
      <c r="B25" s="22" t="s">
        <v>404</v>
      </c>
      <c r="C25" s="27" t="s">
        <v>407</v>
      </c>
      <c r="D25" s="4">
        <v>33263080</v>
      </c>
      <c r="E25" s="24" t="s">
        <v>408</v>
      </c>
      <c r="F25" s="290">
        <v>835</v>
      </c>
      <c r="G25" s="6">
        <v>0.35</v>
      </c>
      <c r="H25" s="291">
        <f t="shared" si="0"/>
        <v>112</v>
      </c>
      <c r="I25" s="298">
        <f t="shared" si="1"/>
        <v>97</v>
      </c>
      <c r="J25" s="293">
        <f t="shared" si="2"/>
        <v>139</v>
      </c>
      <c r="K25" s="294">
        <f t="shared" si="3"/>
        <v>108</v>
      </c>
      <c r="L25" s="295">
        <f t="shared" si="4"/>
        <v>152</v>
      </c>
      <c r="M25" s="28" t="s">
        <v>37</v>
      </c>
      <c r="N25" s="22">
        <f t="shared" ref="N25:N44" si="5">LEN(E25)</f>
        <v>53</v>
      </c>
    </row>
    <row r="26" spans="2:14" ht="24" x14ac:dyDescent="0.3">
      <c r="B26" s="22" t="s">
        <v>404</v>
      </c>
      <c r="C26" s="27" t="s">
        <v>409</v>
      </c>
      <c r="D26" s="4">
        <v>33269510</v>
      </c>
      <c r="E26" s="24" t="s">
        <v>410</v>
      </c>
      <c r="F26" s="290">
        <v>1684</v>
      </c>
      <c r="G26" s="6">
        <v>0.35</v>
      </c>
      <c r="H26" s="291">
        <f t="shared" si="0"/>
        <v>227</v>
      </c>
      <c r="I26" s="298">
        <f t="shared" si="1"/>
        <v>196</v>
      </c>
      <c r="J26" s="293">
        <f t="shared" si="2"/>
        <v>281</v>
      </c>
      <c r="K26" s="294">
        <f t="shared" si="3"/>
        <v>219</v>
      </c>
      <c r="L26" s="295">
        <f t="shared" si="4"/>
        <v>306</v>
      </c>
      <c r="M26" s="28" t="s">
        <v>37</v>
      </c>
      <c r="N26" s="22">
        <f t="shared" si="5"/>
        <v>95</v>
      </c>
    </row>
    <row r="27" spans="2:14" ht="24" x14ac:dyDescent="0.3">
      <c r="B27" s="22" t="s">
        <v>404</v>
      </c>
      <c r="C27" s="27" t="s">
        <v>411</v>
      </c>
      <c r="D27" s="4">
        <v>33269515</v>
      </c>
      <c r="E27" s="24" t="s">
        <v>412</v>
      </c>
      <c r="F27" s="290">
        <v>2197</v>
      </c>
      <c r="G27" s="6">
        <v>0.35</v>
      </c>
      <c r="H27" s="291">
        <f t="shared" si="0"/>
        <v>296</v>
      </c>
      <c r="I27" s="298">
        <f t="shared" si="1"/>
        <v>255</v>
      </c>
      <c r="J27" s="293">
        <f t="shared" si="2"/>
        <v>366</v>
      </c>
      <c r="K27" s="294">
        <f t="shared" si="3"/>
        <v>285</v>
      </c>
      <c r="L27" s="295">
        <f t="shared" si="4"/>
        <v>399</v>
      </c>
      <c r="M27" s="28" t="s">
        <v>37</v>
      </c>
      <c r="N27" s="22">
        <f t="shared" si="5"/>
        <v>95</v>
      </c>
    </row>
    <row r="28" spans="2:14" ht="24" x14ac:dyDescent="0.3">
      <c r="B28" s="22" t="s">
        <v>404</v>
      </c>
      <c r="C28" s="27" t="s">
        <v>413</v>
      </c>
      <c r="D28" s="4">
        <v>33269503</v>
      </c>
      <c r="E28" s="24" t="s">
        <v>414</v>
      </c>
      <c r="F28" s="290">
        <v>1015</v>
      </c>
      <c r="G28" s="6">
        <v>0.35</v>
      </c>
      <c r="H28" s="291">
        <f t="shared" si="0"/>
        <v>137</v>
      </c>
      <c r="I28" s="298">
        <f t="shared" si="1"/>
        <v>118</v>
      </c>
      <c r="J28" s="293">
        <f t="shared" si="2"/>
        <v>169</v>
      </c>
      <c r="K28" s="294">
        <f t="shared" si="3"/>
        <v>132</v>
      </c>
      <c r="L28" s="295">
        <f t="shared" si="4"/>
        <v>185</v>
      </c>
      <c r="M28" s="28" t="s">
        <v>37</v>
      </c>
      <c r="N28" s="22">
        <f t="shared" si="5"/>
        <v>93</v>
      </c>
    </row>
    <row r="29" spans="2:14" ht="24" x14ac:dyDescent="0.3">
      <c r="B29" s="22" t="s">
        <v>404</v>
      </c>
      <c r="C29" s="27" t="s">
        <v>415</v>
      </c>
      <c r="D29" s="4">
        <v>33269504</v>
      </c>
      <c r="E29" s="24" t="s">
        <v>416</v>
      </c>
      <c r="F29" s="290">
        <v>1088</v>
      </c>
      <c r="G29" s="6">
        <v>0.35</v>
      </c>
      <c r="H29" s="291">
        <f t="shared" si="0"/>
        <v>146</v>
      </c>
      <c r="I29" s="298">
        <f t="shared" si="1"/>
        <v>127</v>
      </c>
      <c r="J29" s="293">
        <f t="shared" si="2"/>
        <v>181</v>
      </c>
      <c r="K29" s="294">
        <f t="shared" si="3"/>
        <v>141</v>
      </c>
      <c r="L29" s="295">
        <f t="shared" si="4"/>
        <v>198</v>
      </c>
      <c r="M29" s="28" t="s">
        <v>37</v>
      </c>
      <c r="N29" s="22">
        <f t="shared" si="5"/>
        <v>89</v>
      </c>
    </row>
    <row r="30" spans="2:14" ht="24" x14ac:dyDescent="0.3">
      <c r="B30" s="22" t="s">
        <v>404</v>
      </c>
      <c r="C30" s="27" t="s">
        <v>417</v>
      </c>
      <c r="D30" s="4">
        <v>33262403</v>
      </c>
      <c r="E30" s="24" t="s">
        <v>418</v>
      </c>
      <c r="F30" s="290">
        <v>967</v>
      </c>
      <c r="G30" s="6">
        <v>0.35</v>
      </c>
      <c r="H30" s="291">
        <f t="shared" si="0"/>
        <v>130</v>
      </c>
      <c r="I30" s="298">
        <f t="shared" si="1"/>
        <v>112</v>
      </c>
      <c r="J30" s="293">
        <f t="shared" si="2"/>
        <v>161</v>
      </c>
      <c r="K30" s="294">
        <f t="shared" si="3"/>
        <v>126</v>
      </c>
      <c r="L30" s="295">
        <f t="shared" si="4"/>
        <v>176</v>
      </c>
      <c r="M30" s="28" t="s">
        <v>37</v>
      </c>
      <c r="N30" s="22">
        <f t="shared" si="5"/>
        <v>91</v>
      </c>
    </row>
    <row r="31" spans="2:14" ht="24" x14ac:dyDescent="0.3">
      <c r="B31" s="22" t="s">
        <v>404</v>
      </c>
      <c r="C31" s="27" t="s">
        <v>419</v>
      </c>
      <c r="D31" s="4">
        <v>33265405</v>
      </c>
      <c r="E31" s="24" t="s">
        <v>420</v>
      </c>
      <c r="F31" s="290">
        <v>1036</v>
      </c>
      <c r="G31" s="6">
        <v>0.35</v>
      </c>
      <c r="H31" s="291">
        <f t="shared" si="0"/>
        <v>139</v>
      </c>
      <c r="I31" s="298">
        <f t="shared" si="1"/>
        <v>120</v>
      </c>
      <c r="J31" s="293">
        <f t="shared" si="2"/>
        <v>173</v>
      </c>
      <c r="K31" s="294">
        <f t="shared" si="3"/>
        <v>135</v>
      </c>
      <c r="L31" s="295">
        <f t="shared" si="4"/>
        <v>188</v>
      </c>
      <c r="M31" s="28" t="s">
        <v>37</v>
      </c>
      <c r="N31" s="22">
        <f t="shared" si="5"/>
        <v>92</v>
      </c>
    </row>
    <row r="32" spans="2:14" x14ac:dyDescent="0.3">
      <c r="B32" s="377" t="s">
        <v>338</v>
      </c>
      <c r="C32" s="378"/>
      <c r="D32" s="378"/>
      <c r="E32" s="378"/>
      <c r="F32" s="378"/>
      <c r="G32" s="378"/>
      <c r="H32" s="378"/>
      <c r="I32" s="378"/>
      <c r="J32" s="378"/>
      <c r="K32" s="378"/>
      <c r="L32" s="379"/>
      <c r="M32" s="337"/>
      <c r="N32" s="240"/>
    </row>
    <row r="33" spans="2:14" ht="24" x14ac:dyDescent="0.3">
      <c r="B33" s="22" t="s">
        <v>404</v>
      </c>
      <c r="C33" s="27" t="s">
        <v>421</v>
      </c>
      <c r="D33" s="4">
        <v>33269410</v>
      </c>
      <c r="E33" s="24" t="s">
        <v>422</v>
      </c>
      <c r="F33" s="290">
        <v>1837</v>
      </c>
      <c r="G33" s="6">
        <v>0.35</v>
      </c>
      <c r="H33" s="291">
        <f>ROUND(F33/$H$4,0)</f>
        <v>247</v>
      </c>
      <c r="I33" s="298">
        <f>ROUND(F33/$I$4,0)</f>
        <v>214</v>
      </c>
      <c r="J33" s="293">
        <f>ROUND(F33/$J$4,0)</f>
        <v>306</v>
      </c>
      <c r="K33" s="294">
        <f>ROUND(F33/$K$4,0)</f>
        <v>239</v>
      </c>
      <c r="L33" s="295">
        <f>ROUND(F33/$L$4,0)</f>
        <v>334</v>
      </c>
      <c r="M33" s="28" t="s">
        <v>37</v>
      </c>
      <c r="N33" s="22">
        <f t="shared" si="5"/>
        <v>95</v>
      </c>
    </row>
    <row r="34" spans="2:14" ht="24" x14ac:dyDescent="0.3">
      <c r="B34" s="22" t="s">
        <v>404</v>
      </c>
      <c r="C34" s="27" t="s">
        <v>423</v>
      </c>
      <c r="D34" s="4">
        <v>33269415</v>
      </c>
      <c r="E34" s="24" t="s">
        <v>424</v>
      </c>
      <c r="F34" s="290">
        <v>2189</v>
      </c>
      <c r="G34" s="6">
        <v>0.35</v>
      </c>
      <c r="H34" s="291">
        <f>ROUND(F34/$H$4,0)</f>
        <v>295</v>
      </c>
      <c r="I34" s="298">
        <f>ROUND(F34/$I$4,0)</f>
        <v>255</v>
      </c>
      <c r="J34" s="293">
        <f>ROUND(F34/$J$4,0)</f>
        <v>365</v>
      </c>
      <c r="K34" s="294">
        <f>ROUND(F34/$K$4,0)</f>
        <v>284</v>
      </c>
      <c r="L34" s="295">
        <f>ROUND(F34/$L$4,0)</f>
        <v>398</v>
      </c>
      <c r="M34" s="28" t="s">
        <v>37</v>
      </c>
      <c r="N34" s="22">
        <f t="shared" si="5"/>
        <v>95</v>
      </c>
    </row>
    <row r="35" spans="2:14" ht="24" x14ac:dyDescent="0.3">
      <c r="B35" s="22" t="s">
        <v>404</v>
      </c>
      <c r="C35" s="27" t="s">
        <v>425</v>
      </c>
      <c r="D35" s="4">
        <v>33262703</v>
      </c>
      <c r="E35" s="24" t="s">
        <v>426</v>
      </c>
      <c r="F35" s="290">
        <v>1437</v>
      </c>
      <c r="G35" s="6">
        <v>0.35</v>
      </c>
      <c r="H35" s="291">
        <f>ROUND(F35/$H$4,0)</f>
        <v>193</v>
      </c>
      <c r="I35" s="298">
        <f>ROUND(F35/$I$4,0)</f>
        <v>167</v>
      </c>
      <c r="J35" s="293">
        <f>ROUND(F35/$J$4,0)</f>
        <v>240</v>
      </c>
      <c r="K35" s="294">
        <f>ROUND(F35/$K$4,0)</f>
        <v>187</v>
      </c>
      <c r="L35" s="295">
        <f>ROUND(F35/$L$4,0)</f>
        <v>261</v>
      </c>
      <c r="M35" s="28" t="s">
        <v>37</v>
      </c>
      <c r="N35" s="22">
        <f t="shared" si="5"/>
        <v>97</v>
      </c>
    </row>
    <row r="36" spans="2:14" ht="24" x14ac:dyDescent="0.3">
      <c r="B36" s="22" t="s">
        <v>404</v>
      </c>
      <c r="C36" s="27" t="s">
        <v>427</v>
      </c>
      <c r="D36" s="4">
        <v>33263705</v>
      </c>
      <c r="E36" s="24" t="s">
        <v>428</v>
      </c>
      <c r="F36" s="290">
        <v>1519</v>
      </c>
      <c r="G36" s="6">
        <v>0.35</v>
      </c>
      <c r="H36" s="291">
        <f>ROUND(F36/$H$4,0)</f>
        <v>204</v>
      </c>
      <c r="I36" s="298">
        <f>ROUND(F36/$I$4,0)</f>
        <v>177</v>
      </c>
      <c r="J36" s="293">
        <f>ROUND(F36/$J$4,0)</f>
        <v>253</v>
      </c>
      <c r="K36" s="294">
        <f>ROUND(F36/$K$4,0)</f>
        <v>197</v>
      </c>
      <c r="L36" s="295">
        <f>ROUND(F36/$L$4,0)</f>
        <v>276</v>
      </c>
      <c r="M36" s="28" t="s">
        <v>37</v>
      </c>
      <c r="N36" s="22">
        <f t="shared" si="5"/>
        <v>97</v>
      </c>
    </row>
    <row r="37" spans="2:14" ht="24" x14ac:dyDescent="0.3">
      <c r="B37" s="22" t="s">
        <v>404</v>
      </c>
      <c r="C37" s="27" t="s">
        <v>429</v>
      </c>
      <c r="D37" s="4" t="s">
        <v>430</v>
      </c>
      <c r="E37" s="24" t="s">
        <v>431</v>
      </c>
      <c r="F37" s="290">
        <v>1727</v>
      </c>
      <c r="G37" s="6">
        <v>0.35</v>
      </c>
      <c r="H37" s="291">
        <f>ROUND(F37/$H$4,0)</f>
        <v>232</v>
      </c>
      <c r="I37" s="298">
        <f>ROUND(F37/$I$4,0)</f>
        <v>201</v>
      </c>
      <c r="J37" s="293">
        <f>ROUND(F37/$J$4,0)</f>
        <v>288</v>
      </c>
      <c r="K37" s="294">
        <f>ROUND(F37/$K$4,0)</f>
        <v>224</v>
      </c>
      <c r="L37" s="295">
        <f>ROUND(F37/$L$4,0)</f>
        <v>314</v>
      </c>
      <c r="M37" s="28" t="s">
        <v>37</v>
      </c>
      <c r="N37" s="22">
        <f t="shared" si="5"/>
        <v>96</v>
      </c>
    </row>
    <row r="38" spans="2:14" x14ac:dyDescent="0.3">
      <c r="B38" s="377" t="s">
        <v>432</v>
      </c>
      <c r="C38" s="378"/>
      <c r="D38" s="378"/>
      <c r="E38" s="378"/>
      <c r="F38" s="378"/>
      <c r="G38" s="378"/>
      <c r="H38" s="378"/>
      <c r="I38" s="378"/>
      <c r="J38" s="378"/>
      <c r="K38" s="378"/>
      <c r="L38" s="379"/>
      <c r="M38" s="337"/>
      <c r="N38" s="240"/>
    </row>
    <row r="39" spans="2:14" ht="24" x14ac:dyDescent="0.3">
      <c r="B39" s="22" t="s">
        <v>404</v>
      </c>
      <c r="C39" s="27" t="s">
        <v>433</v>
      </c>
      <c r="D39" s="4">
        <v>33268233</v>
      </c>
      <c r="E39" s="24" t="s">
        <v>434</v>
      </c>
      <c r="F39" s="290">
        <v>722</v>
      </c>
      <c r="G39" s="6">
        <v>0.35</v>
      </c>
      <c r="H39" s="291">
        <f>ROUND(F39/$H$4,0)</f>
        <v>97</v>
      </c>
      <c r="I39" s="298">
        <f>ROUND(F39/$I$4,0)</f>
        <v>84</v>
      </c>
      <c r="J39" s="293">
        <f>ROUND(F39/$J$4,0)</f>
        <v>120</v>
      </c>
      <c r="K39" s="294">
        <f>ROUND(F39/$K$4,0)</f>
        <v>94</v>
      </c>
      <c r="L39" s="295">
        <f>ROUND(F39/$L$4,0)</f>
        <v>131</v>
      </c>
      <c r="M39" s="28" t="s">
        <v>37</v>
      </c>
      <c r="N39" s="22">
        <f t="shared" si="5"/>
        <v>98</v>
      </c>
    </row>
    <row r="40" spans="2:14" x14ac:dyDescent="0.3">
      <c r="B40" s="377" t="s">
        <v>350</v>
      </c>
      <c r="C40" s="378"/>
      <c r="D40" s="378"/>
      <c r="E40" s="378"/>
      <c r="F40" s="378"/>
      <c r="G40" s="378"/>
      <c r="H40" s="378"/>
      <c r="I40" s="378"/>
      <c r="J40" s="378"/>
      <c r="K40" s="378"/>
      <c r="L40" s="379"/>
      <c r="M40" s="337"/>
      <c r="N40" s="240"/>
    </row>
    <row r="41" spans="2:14" ht="24" x14ac:dyDescent="0.3">
      <c r="B41" s="22" t="s">
        <v>352</v>
      </c>
      <c r="C41" s="27" t="s">
        <v>353</v>
      </c>
      <c r="D41" s="4">
        <v>33465903</v>
      </c>
      <c r="E41" s="24" t="s">
        <v>354</v>
      </c>
      <c r="F41" s="290">
        <v>1359</v>
      </c>
      <c r="G41" s="6">
        <v>0.22</v>
      </c>
      <c r="H41" s="291">
        <f>ROUND(F41/$H$4,0)</f>
        <v>183</v>
      </c>
      <c r="I41" s="298">
        <f>ROUND(F41/$I$4,0)</f>
        <v>158</v>
      </c>
      <c r="J41" s="293">
        <f>ROUND(F41/$J$4,0)</f>
        <v>227</v>
      </c>
      <c r="K41" s="294">
        <f>ROUND(F41/$K$4,0)</f>
        <v>176</v>
      </c>
      <c r="L41" s="295">
        <f>ROUND(F41/$L$4,0)</f>
        <v>247</v>
      </c>
      <c r="M41" s="28" t="s">
        <v>37</v>
      </c>
      <c r="N41" s="22">
        <f t="shared" si="5"/>
        <v>99</v>
      </c>
    </row>
    <row r="42" spans="2:14" ht="24" x14ac:dyDescent="0.3">
      <c r="B42" s="22" t="s">
        <v>352</v>
      </c>
      <c r="C42" s="27" t="s">
        <v>355</v>
      </c>
      <c r="D42" s="4">
        <v>33465905</v>
      </c>
      <c r="E42" s="24" t="s">
        <v>356</v>
      </c>
      <c r="F42" s="290">
        <v>1542</v>
      </c>
      <c r="G42" s="6">
        <v>0.22</v>
      </c>
      <c r="H42" s="291">
        <f>ROUND(F42/$H$4,0)</f>
        <v>208</v>
      </c>
      <c r="I42" s="298">
        <f>ROUND(F42/$I$4,0)</f>
        <v>179</v>
      </c>
      <c r="J42" s="293">
        <f>ROUND(F42/$J$4,0)</f>
        <v>257</v>
      </c>
      <c r="K42" s="294">
        <f>ROUND(F42/$K$4,0)</f>
        <v>200</v>
      </c>
      <c r="L42" s="295">
        <f>ROUND(F42/$L$4,0)</f>
        <v>280</v>
      </c>
      <c r="M42" s="28" t="s">
        <v>37</v>
      </c>
      <c r="N42" s="22">
        <f t="shared" si="5"/>
        <v>98</v>
      </c>
    </row>
    <row r="43" spans="2:14" ht="24" x14ac:dyDescent="0.3">
      <c r="B43" s="22" t="s">
        <v>352</v>
      </c>
      <c r="C43" s="27" t="s">
        <v>358</v>
      </c>
      <c r="D43" s="4">
        <v>33465403</v>
      </c>
      <c r="E43" s="24" t="s">
        <v>359</v>
      </c>
      <c r="F43" s="290">
        <v>814</v>
      </c>
      <c r="G43" s="6">
        <v>0.22</v>
      </c>
      <c r="H43" s="291">
        <f>ROUND(F43/$H$4,0)</f>
        <v>110</v>
      </c>
      <c r="I43" s="298">
        <f>ROUND(F43/$I$4,0)</f>
        <v>95</v>
      </c>
      <c r="J43" s="293">
        <f>ROUND(F43/$J$4,0)</f>
        <v>136</v>
      </c>
      <c r="K43" s="294">
        <f>ROUND(F43/$K$4,0)</f>
        <v>106</v>
      </c>
      <c r="L43" s="295">
        <f>ROUND(F43/$L$4,0)</f>
        <v>148</v>
      </c>
      <c r="M43" s="28" t="s">
        <v>37</v>
      </c>
      <c r="N43" s="22">
        <f t="shared" si="5"/>
        <v>99</v>
      </c>
    </row>
    <row r="44" spans="2:14" ht="24" x14ac:dyDescent="0.3">
      <c r="B44" s="22" t="s">
        <v>352</v>
      </c>
      <c r="C44" s="28" t="s">
        <v>360</v>
      </c>
      <c r="D44" s="4">
        <v>33465405</v>
      </c>
      <c r="E44" s="24" t="s">
        <v>361</v>
      </c>
      <c r="F44" s="290">
        <v>1074</v>
      </c>
      <c r="G44" s="6">
        <v>0.22</v>
      </c>
      <c r="H44" s="291">
        <f>ROUND(F44/$H$4,0)</f>
        <v>145</v>
      </c>
      <c r="I44" s="298">
        <f>ROUND(F44/$I$4,0)</f>
        <v>125</v>
      </c>
      <c r="J44" s="293">
        <f>ROUND(F44/$J$4,0)</f>
        <v>179</v>
      </c>
      <c r="K44" s="294">
        <f>ROUND(F44/$K$4,0)</f>
        <v>139</v>
      </c>
      <c r="L44" s="295">
        <f>ROUND(F44/$L$4,0)</f>
        <v>195</v>
      </c>
      <c r="M44" s="28" t="s">
        <v>37</v>
      </c>
      <c r="N44" s="22">
        <f t="shared" si="5"/>
        <v>99</v>
      </c>
    </row>
    <row r="45" spans="2:14" x14ac:dyDescent="0.3">
      <c r="B45" s="377" t="s">
        <v>362</v>
      </c>
      <c r="C45" s="378"/>
      <c r="D45" s="378"/>
      <c r="E45" s="378"/>
      <c r="F45" s="378"/>
      <c r="G45" s="378"/>
      <c r="H45" s="378"/>
      <c r="I45" s="378"/>
      <c r="J45" s="378"/>
      <c r="K45" s="378"/>
      <c r="L45" s="379"/>
      <c r="M45" s="337"/>
      <c r="N45" s="240"/>
    </row>
    <row r="46" spans="2:14" ht="24" x14ac:dyDescent="0.3">
      <c r="B46" s="22" t="s">
        <v>404</v>
      </c>
      <c r="C46" s="27" t="s">
        <v>435</v>
      </c>
      <c r="D46" s="4">
        <v>33262230</v>
      </c>
      <c r="E46" s="24" t="s">
        <v>436</v>
      </c>
      <c r="F46" s="290">
        <v>3274</v>
      </c>
      <c r="G46" s="6">
        <v>0.22</v>
      </c>
      <c r="H46" s="291">
        <f>ROUND(F46/$H$4,0)</f>
        <v>441</v>
      </c>
      <c r="I46" s="298">
        <f>ROUND(F46/$I$4,0)</f>
        <v>381</v>
      </c>
      <c r="J46" s="293">
        <f>ROUND(F46/$J$4,0)</f>
        <v>546</v>
      </c>
      <c r="K46" s="294">
        <f>ROUND(F46/$K$4,0)</f>
        <v>425</v>
      </c>
      <c r="L46" s="295">
        <f>ROUND(F46/$L$4,0)</f>
        <v>595</v>
      </c>
      <c r="M46" s="28" t="s">
        <v>37</v>
      </c>
      <c r="N46" s="22">
        <f t="shared" ref="N46:N57" si="6">LEN(E46)</f>
        <v>69</v>
      </c>
    </row>
    <row r="47" spans="2:14" x14ac:dyDescent="0.3">
      <c r="B47" s="22" t="s">
        <v>404</v>
      </c>
      <c r="C47" s="27" t="s">
        <v>437</v>
      </c>
      <c r="D47" s="4">
        <v>33261400</v>
      </c>
      <c r="E47" s="24" t="s">
        <v>438</v>
      </c>
      <c r="F47" s="290">
        <v>1913</v>
      </c>
      <c r="G47" s="6">
        <v>0.22</v>
      </c>
      <c r="H47" s="291">
        <f>ROUND(F47/$H$4,0)</f>
        <v>257</v>
      </c>
      <c r="I47" s="298">
        <f>ROUND(F47/$I$4,0)</f>
        <v>222</v>
      </c>
      <c r="J47" s="293">
        <f>ROUND(F47/$J$4,0)</f>
        <v>319</v>
      </c>
      <c r="K47" s="294">
        <f>ROUND(F47/$K$4,0)</f>
        <v>248</v>
      </c>
      <c r="L47" s="295">
        <f>ROUND(F47/$L$4,0)</f>
        <v>348</v>
      </c>
      <c r="M47" s="28" t="s">
        <v>37</v>
      </c>
      <c r="N47" s="22">
        <f t="shared" si="6"/>
        <v>43</v>
      </c>
    </row>
    <row r="48" spans="2:14" ht="24" x14ac:dyDescent="0.3">
      <c r="B48" s="22" t="s">
        <v>404</v>
      </c>
      <c r="C48" s="27" t="s">
        <v>439</v>
      </c>
      <c r="D48" s="4">
        <v>33284201</v>
      </c>
      <c r="E48" s="24" t="s">
        <v>440</v>
      </c>
      <c r="F48" s="290">
        <v>649</v>
      </c>
      <c r="G48" s="6">
        <v>0.35</v>
      </c>
      <c r="H48" s="291">
        <f>ROUND(F48/$H$4,0)</f>
        <v>87</v>
      </c>
      <c r="I48" s="298">
        <f>ROUND(F48/$I$4,0)</f>
        <v>75</v>
      </c>
      <c r="J48" s="293">
        <f>ROUND(F48/$J$4,0)</f>
        <v>108</v>
      </c>
      <c r="K48" s="294">
        <f>ROUND(F48/$K$4,0)</f>
        <v>84</v>
      </c>
      <c r="L48" s="295">
        <f>ROUND(F48/$L$4,0)</f>
        <v>118</v>
      </c>
      <c r="M48" s="28" t="s">
        <v>37</v>
      </c>
      <c r="N48" s="22">
        <f t="shared" si="6"/>
        <v>69</v>
      </c>
    </row>
    <row r="49" spans="2:14" ht="24" x14ac:dyDescent="0.3">
      <c r="B49" s="22" t="s">
        <v>404</v>
      </c>
      <c r="C49" s="27" t="s">
        <v>441</v>
      </c>
      <c r="D49" s="4">
        <v>33284203</v>
      </c>
      <c r="E49" s="24" t="s">
        <v>442</v>
      </c>
      <c r="F49" s="290">
        <v>649</v>
      </c>
      <c r="G49" s="6">
        <v>0.35</v>
      </c>
      <c r="H49" s="291">
        <f>ROUND(F49/$H$4,0)</f>
        <v>87</v>
      </c>
      <c r="I49" s="298">
        <f>ROUND(F49/$I$4,0)</f>
        <v>75</v>
      </c>
      <c r="J49" s="293">
        <f>ROUND(F49/$J$4,0)</f>
        <v>108</v>
      </c>
      <c r="K49" s="294">
        <f>ROUND(F49/$K$4,0)</f>
        <v>84</v>
      </c>
      <c r="L49" s="295">
        <f>ROUND(F49/$L$4,0)</f>
        <v>118</v>
      </c>
      <c r="M49" s="28" t="s">
        <v>37</v>
      </c>
      <c r="N49" s="22">
        <f t="shared" si="6"/>
        <v>65</v>
      </c>
    </row>
    <row r="50" spans="2:14" ht="24" x14ac:dyDescent="0.3">
      <c r="B50" s="22" t="s">
        <v>404</v>
      </c>
      <c r="C50" s="27" t="s">
        <v>443</v>
      </c>
      <c r="D50" s="4">
        <v>33284205</v>
      </c>
      <c r="E50" s="24" t="s">
        <v>444</v>
      </c>
      <c r="F50" s="290">
        <v>649</v>
      </c>
      <c r="G50" s="6">
        <v>0.35</v>
      </c>
      <c r="H50" s="291">
        <f>ROUND(F50/$H$4,0)</f>
        <v>87</v>
      </c>
      <c r="I50" s="298">
        <f>ROUND(F50/$I$4,0)</f>
        <v>75</v>
      </c>
      <c r="J50" s="293">
        <f>ROUND(F50/$J$4,0)</f>
        <v>108</v>
      </c>
      <c r="K50" s="294">
        <f>ROUND(F50/$K$4,0)</f>
        <v>84</v>
      </c>
      <c r="L50" s="295">
        <f>ROUND(F50/$L$4,0)</f>
        <v>118</v>
      </c>
      <c r="M50" s="28" t="s">
        <v>37</v>
      </c>
      <c r="N50" s="22">
        <f t="shared" si="6"/>
        <v>65</v>
      </c>
    </row>
    <row r="51" spans="2:14" x14ac:dyDescent="0.3">
      <c r="B51" s="377" t="s">
        <v>367</v>
      </c>
      <c r="C51" s="378"/>
      <c r="D51" s="378"/>
      <c r="E51" s="378"/>
      <c r="F51" s="378"/>
      <c r="G51" s="378"/>
      <c r="H51" s="378"/>
      <c r="I51" s="378"/>
      <c r="J51" s="378"/>
      <c r="K51" s="378"/>
      <c r="L51" s="379"/>
      <c r="M51" s="337"/>
      <c r="N51" s="240"/>
    </row>
    <row r="52" spans="2:14" ht="24" x14ac:dyDescent="0.3">
      <c r="B52" s="22" t="s">
        <v>404</v>
      </c>
      <c r="C52" s="27" t="s">
        <v>445</v>
      </c>
      <c r="D52" s="4">
        <v>33262710</v>
      </c>
      <c r="E52" s="24" t="s">
        <v>446</v>
      </c>
      <c r="F52" s="290">
        <v>8946</v>
      </c>
      <c r="G52" s="13">
        <v>0.1</v>
      </c>
      <c r="H52" s="291">
        <f>ROUND(F52/$H$4,0)</f>
        <v>1204</v>
      </c>
      <c r="I52" s="298">
        <f>ROUND(F52/$I$4,0)</f>
        <v>1040</v>
      </c>
      <c r="J52" s="293">
        <f>ROUND(F52/$J$4,0)</f>
        <v>1491</v>
      </c>
      <c r="K52" s="294">
        <f>ROUND(F52/$K$4,0)</f>
        <v>1162</v>
      </c>
      <c r="L52" s="295">
        <f>ROUND(F52/$L$4,0)</f>
        <v>1627</v>
      </c>
      <c r="M52" s="28" t="s">
        <v>37</v>
      </c>
      <c r="N52" s="22">
        <f t="shared" si="6"/>
        <v>100</v>
      </c>
    </row>
    <row r="53" spans="2:14" ht="24" x14ac:dyDescent="0.3">
      <c r="B53" s="78" t="s">
        <v>447</v>
      </c>
      <c r="C53" s="28" t="s">
        <v>448</v>
      </c>
      <c r="D53" s="4">
        <v>33265347</v>
      </c>
      <c r="E53" s="24" t="s">
        <v>449</v>
      </c>
      <c r="F53" s="290">
        <v>2345</v>
      </c>
      <c r="G53" s="6">
        <v>0.1</v>
      </c>
      <c r="H53" s="291">
        <f>ROUND(F53/$H$4,0)</f>
        <v>316</v>
      </c>
      <c r="I53" s="298">
        <f>ROUND(F53/$I$4,0)</f>
        <v>273</v>
      </c>
      <c r="J53" s="293">
        <f>ROUND(F53/$J$4,0)</f>
        <v>391</v>
      </c>
      <c r="K53" s="294">
        <f>ROUND(F53/$K$4,0)</f>
        <v>305</v>
      </c>
      <c r="L53" s="295">
        <f>ROUND(F53/$L$4,0)</f>
        <v>426</v>
      </c>
      <c r="M53" s="28" t="s">
        <v>37</v>
      </c>
      <c r="N53" s="22">
        <f t="shared" si="6"/>
        <v>81</v>
      </c>
    </row>
    <row r="54" spans="2:14" ht="24" x14ac:dyDescent="0.3">
      <c r="B54" s="78" t="s">
        <v>447</v>
      </c>
      <c r="C54" s="28" t="s">
        <v>450</v>
      </c>
      <c r="D54" s="4">
        <v>33265547</v>
      </c>
      <c r="E54" s="24" t="s">
        <v>451</v>
      </c>
      <c r="F54" s="290">
        <v>2575</v>
      </c>
      <c r="G54" s="6">
        <v>0.1</v>
      </c>
      <c r="H54" s="291">
        <f>ROUND(F54/$H$4,0)</f>
        <v>347</v>
      </c>
      <c r="I54" s="298">
        <f>ROUND(F54/$I$4,0)</f>
        <v>299</v>
      </c>
      <c r="J54" s="293">
        <f>ROUND(F54/$J$4,0)</f>
        <v>429</v>
      </c>
      <c r="K54" s="294">
        <f>ROUND(F54/$K$4,0)</f>
        <v>334</v>
      </c>
      <c r="L54" s="295">
        <f>ROUND(F54/$L$4,0)</f>
        <v>468</v>
      </c>
      <c r="M54" s="28" t="s">
        <v>37</v>
      </c>
      <c r="N54" s="22">
        <f t="shared" si="6"/>
        <v>81</v>
      </c>
    </row>
    <row r="55" spans="2:14" x14ac:dyDescent="0.3">
      <c r="B55" s="377" t="s">
        <v>373</v>
      </c>
      <c r="C55" s="378"/>
      <c r="D55" s="378"/>
      <c r="E55" s="378"/>
      <c r="F55" s="378"/>
      <c r="G55" s="378"/>
      <c r="H55" s="378"/>
      <c r="I55" s="378"/>
      <c r="J55" s="378"/>
      <c r="K55" s="378"/>
      <c r="L55" s="379"/>
      <c r="M55" s="337"/>
      <c r="N55" s="240"/>
    </row>
    <row r="56" spans="2:14" ht="24" x14ac:dyDescent="0.3">
      <c r="B56" s="22" t="s">
        <v>404</v>
      </c>
      <c r="C56" s="27" t="s">
        <v>452</v>
      </c>
      <c r="D56" s="4">
        <v>33283213</v>
      </c>
      <c r="E56" s="24" t="s">
        <v>453</v>
      </c>
      <c r="F56" s="290">
        <v>878</v>
      </c>
      <c r="G56" s="6">
        <v>0.22</v>
      </c>
      <c r="H56" s="291">
        <f>ROUND(F56/$H$4,0)</f>
        <v>118</v>
      </c>
      <c r="I56" s="298">
        <f>ROUND(F56/$I$4,0)</f>
        <v>102</v>
      </c>
      <c r="J56" s="293">
        <f>ROUND(F56/$J$4,0)</f>
        <v>146</v>
      </c>
      <c r="K56" s="294">
        <f>ROUND(F56/$K$4,0)</f>
        <v>114</v>
      </c>
      <c r="L56" s="295">
        <f>ROUND(F56/$L$4,0)</f>
        <v>160</v>
      </c>
      <c r="M56" s="28" t="s">
        <v>37</v>
      </c>
      <c r="N56" s="22">
        <f t="shared" si="6"/>
        <v>60</v>
      </c>
    </row>
    <row r="57" spans="2:14" ht="24" x14ac:dyDescent="0.3">
      <c r="B57" s="22" t="s">
        <v>404</v>
      </c>
      <c r="C57" s="27" t="s">
        <v>454</v>
      </c>
      <c r="D57" s="4">
        <v>33283223</v>
      </c>
      <c r="E57" s="24" t="s">
        <v>455</v>
      </c>
      <c r="F57" s="290">
        <v>1153</v>
      </c>
      <c r="G57" s="6">
        <v>0.22</v>
      </c>
      <c r="H57" s="291">
        <f>ROUND(F57/$H$4,0)</f>
        <v>155</v>
      </c>
      <c r="I57" s="298">
        <f>ROUND(F57/$I$4,0)</f>
        <v>134</v>
      </c>
      <c r="J57" s="293">
        <f>ROUND(F57/$J$4,0)</f>
        <v>192</v>
      </c>
      <c r="K57" s="294">
        <f>ROUND(F57/$K$4,0)</f>
        <v>150</v>
      </c>
      <c r="L57" s="295">
        <f>ROUND(F57/$L$4,0)</f>
        <v>210</v>
      </c>
      <c r="M57" s="28" t="s">
        <v>37</v>
      </c>
      <c r="N57" s="22">
        <f t="shared" si="6"/>
        <v>60</v>
      </c>
    </row>
    <row r="58" spans="2:14" x14ac:dyDescent="0.3">
      <c r="B58" s="377" t="s">
        <v>378</v>
      </c>
      <c r="C58" s="378"/>
      <c r="D58" s="378"/>
      <c r="E58" s="378"/>
      <c r="F58" s="378"/>
      <c r="G58" s="378"/>
      <c r="H58" s="378"/>
      <c r="I58" s="378"/>
      <c r="J58" s="378"/>
      <c r="K58" s="378"/>
      <c r="L58" s="379"/>
      <c r="M58" s="337"/>
      <c r="N58" s="240"/>
    </row>
    <row r="59" spans="2:14" x14ac:dyDescent="0.3">
      <c r="B59" s="377" t="s">
        <v>456</v>
      </c>
      <c r="C59" s="378"/>
      <c r="D59" s="378"/>
      <c r="E59" s="378"/>
      <c r="F59" s="378"/>
      <c r="G59" s="378"/>
      <c r="H59" s="378"/>
      <c r="I59" s="378"/>
      <c r="J59" s="378"/>
      <c r="K59" s="378"/>
      <c r="L59" s="379"/>
      <c r="M59" s="337"/>
      <c r="N59" s="240"/>
    </row>
    <row r="60" spans="2:14" x14ac:dyDescent="0.3">
      <c r="B60" s="377" t="s">
        <v>457</v>
      </c>
      <c r="C60" s="378"/>
      <c r="D60" s="378"/>
      <c r="E60" s="378"/>
      <c r="F60" s="378"/>
      <c r="G60" s="378"/>
      <c r="H60" s="378"/>
      <c r="I60" s="378"/>
      <c r="J60" s="378"/>
      <c r="K60" s="378"/>
      <c r="L60" s="379"/>
      <c r="M60" s="337"/>
      <c r="N60" s="240"/>
    </row>
    <row r="61" spans="2:14" ht="24" x14ac:dyDescent="0.3">
      <c r="B61" s="22" t="s">
        <v>352</v>
      </c>
      <c r="C61" s="27" t="s">
        <v>391</v>
      </c>
      <c r="D61" s="4">
        <v>33265091</v>
      </c>
      <c r="E61" s="24" t="s">
        <v>392</v>
      </c>
      <c r="F61" s="290">
        <v>1129</v>
      </c>
      <c r="G61" s="6">
        <v>0.22</v>
      </c>
      <c r="H61" s="291">
        <f>ROUND(F61/$H$4,0)</f>
        <v>152</v>
      </c>
      <c r="I61" s="298">
        <f>ROUND(F61/$I$4,0)</f>
        <v>131</v>
      </c>
      <c r="J61" s="293">
        <f>ROUND(F61/$J$4,0)</f>
        <v>188</v>
      </c>
      <c r="K61" s="294">
        <f>ROUND(F61/$K$4,0)</f>
        <v>147</v>
      </c>
      <c r="L61" s="295">
        <f>ROUND(F61/$L$4,0)</f>
        <v>205</v>
      </c>
      <c r="M61" s="28" t="s">
        <v>37</v>
      </c>
      <c r="N61" s="22">
        <f t="shared" ref="N61" si="7">LEN(E61)</f>
        <v>68</v>
      </c>
    </row>
  </sheetData>
  <sheetProtection algorithmName="SHA-512" hashValue="70D63+P2TJbPOw1SHdXDnkhS/WYMHzPtjgSERJ4tLDOQh7i1YS0D2oQ6reXKiN+5Yvm3o9vWxzxE4gXTRr3XFw==" saltValue="wN3/obAMwZtmPvWQAAyEOg==" spinCount="100000" sheet="1" objects="1" scenarios="1"/>
  <mergeCells count="21">
    <mergeCell ref="B1:D1"/>
    <mergeCell ref="B2:E2"/>
    <mergeCell ref="B3:E3"/>
    <mergeCell ref="B40:L40"/>
    <mergeCell ref="B38:L38"/>
    <mergeCell ref="B32:L32"/>
    <mergeCell ref="B23:L23"/>
    <mergeCell ref="B15:L15"/>
    <mergeCell ref="B16:L16"/>
    <mergeCell ref="B22:L22"/>
    <mergeCell ref="B6:L6"/>
    <mergeCell ref="B7:L7"/>
    <mergeCell ref="B8:L8"/>
    <mergeCell ref="B9:L9"/>
    <mergeCell ref="B11:L11"/>
    <mergeCell ref="B45:L45"/>
    <mergeCell ref="B60:L60"/>
    <mergeCell ref="B59:L59"/>
    <mergeCell ref="B58:L58"/>
    <mergeCell ref="B55:L55"/>
    <mergeCell ref="B51:L51"/>
  </mergeCells>
  <conditionalFormatting sqref="N10 N17:N21">
    <cfRule type="cellIs" dxfId="40" priority="21" operator="greaterThan">
      <formula>100</formula>
    </cfRule>
  </conditionalFormatting>
  <conditionalFormatting sqref="N12:N14">
    <cfRule type="cellIs" dxfId="39" priority="18" operator="greaterThan">
      <formula>100</formula>
    </cfRule>
  </conditionalFormatting>
  <conditionalFormatting sqref="N24:N31">
    <cfRule type="cellIs" dxfId="38" priority="11" operator="greaterThan">
      <formula>100</formula>
    </cfRule>
  </conditionalFormatting>
  <conditionalFormatting sqref="N33:N37">
    <cfRule type="cellIs" dxfId="37" priority="10" operator="greaterThan">
      <formula>100</formula>
    </cfRule>
  </conditionalFormatting>
  <conditionalFormatting sqref="N39">
    <cfRule type="cellIs" dxfId="36" priority="9" operator="greaterThan">
      <formula>100</formula>
    </cfRule>
  </conditionalFormatting>
  <conditionalFormatting sqref="N41:N44">
    <cfRule type="cellIs" dxfId="35" priority="8" operator="greaterThan">
      <formula>100</formula>
    </cfRule>
  </conditionalFormatting>
  <conditionalFormatting sqref="N46:N50">
    <cfRule type="cellIs" dxfId="34" priority="7" operator="greaterThan">
      <formula>100</formula>
    </cfRule>
  </conditionalFormatting>
  <conditionalFormatting sqref="N52:N54">
    <cfRule type="cellIs" dxfId="33" priority="4" operator="greaterThan">
      <formula>100</formula>
    </cfRule>
  </conditionalFormatting>
  <conditionalFormatting sqref="N56:N57">
    <cfRule type="cellIs" dxfId="32" priority="2" operator="greaterThan">
      <formula>100</formula>
    </cfRule>
  </conditionalFormatting>
  <conditionalFormatting sqref="N61">
    <cfRule type="cellIs" dxfId="31" priority="1" operator="greaterThan">
      <formula>100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AC615-E046-4DED-9202-F914174040A2}">
  <dimension ref="B1:N131"/>
  <sheetViews>
    <sheetView zoomScaleNormal="100" workbookViewId="0">
      <selection activeCell="M98" sqref="M98"/>
    </sheetView>
  </sheetViews>
  <sheetFormatPr defaultColWidth="8.88671875" defaultRowHeight="15" customHeight="1" x14ac:dyDescent="0.3"/>
  <cols>
    <col min="1" max="1" width="5.109375" style="53" customWidth="1"/>
    <col min="2" max="2" width="20.109375" style="53" bestFit="1" customWidth="1"/>
    <col min="3" max="3" width="11.44140625" style="53" customWidth="1"/>
    <col min="4" max="4" width="12.6640625" style="53" bestFit="1" customWidth="1"/>
    <col min="5" max="5" width="52.6640625" style="53" customWidth="1"/>
    <col min="6" max="6" width="11.33203125" style="53" bestFit="1" customWidth="1"/>
    <col min="7" max="7" width="11.5546875" style="53" bestFit="1" customWidth="1"/>
    <col min="8" max="8" width="9.5546875" style="53" bestFit="1" customWidth="1"/>
    <col min="9" max="9" width="9.33203125" style="53" bestFit="1" customWidth="1"/>
    <col min="10" max="10" width="11.44140625" style="53" bestFit="1" customWidth="1"/>
    <col min="11" max="11" width="11.44140625" style="53" customWidth="1"/>
    <col min="12" max="12" width="12.44140625" style="53" bestFit="1" customWidth="1"/>
    <col min="13" max="13" width="16.33203125" style="69" bestFit="1" customWidth="1"/>
    <col min="14" max="14" width="8.88671875" style="53"/>
    <col min="15" max="15" width="7.33203125" style="53" customWidth="1"/>
    <col min="16" max="16384" width="8.88671875" style="53"/>
  </cols>
  <sheetData>
    <row r="1" spans="2:14" ht="21" x14ac:dyDescent="0.3">
      <c r="B1" s="375" t="s">
        <v>8</v>
      </c>
      <c r="C1" s="375"/>
      <c r="D1" s="375"/>
    </row>
    <row r="2" spans="2:14" ht="21" x14ac:dyDescent="0.3">
      <c r="B2" s="374" t="s">
        <v>458</v>
      </c>
      <c r="C2" s="374"/>
      <c r="D2" s="374"/>
      <c r="E2" s="374"/>
    </row>
    <row r="3" spans="2:14" s="46" customFormat="1" ht="17.399999999999999" customHeight="1" x14ac:dyDescent="0.3">
      <c r="B3" s="382" t="s">
        <v>459</v>
      </c>
      <c r="C3" s="382"/>
      <c r="D3" s="382"/>
      <c r="E3" s="382"/>
      <c r="F3" s="44"/>
      <c r="G3" s="44"/>
      <c r="H3" s="44"/>
      <c r="I3" s="44"/>
      <c r="J3" s="44"/>
      <c r="K3" s="44"/>
      <c r="L3" s="45"/>
      <c r="M3" s="67"/>
    </row>
    <row r="4" spans="2:14" s="46" customFormat="1" ht="15.6" x14ac:dyDescent="0.3">
      <c r="B4" s="382" t="s">
        <v>460</v>
      </c>
      <c r="C4" s="382"/>
      <c r="D4" s="382"/>
      <c r="E4" s="382"/>
      <c r="F4" s="44"/>
      <c r="G4" s="44"/>
      <c r="M4" s="67"/>
    </row>
    <row r="5" spans="2:14" s="46" customFormat="1" ht="15.6" x14ac:dyDescent="0.3">
      <c r="B5" s="382" t="s">
        <v>461</v>
      </c>
      <c r="C5" s="382"/>
      <c r="D5" s="382"/>
      <c r="E5" s="382"/>
      <c r="F5" s="44"/>
      <c r="G5" s="44"/>
      <c r="H5" s="47" t="s">
        <v>11</v>
      </c>
      <c r="I5" s="47" t="s">
        <v>4</v>
      </c>
      <c r="J5" s="47" t="s">
        <v>12</v>
      </c>
      <c r="K5" s="47" t="s">
        <v>13</v>
      </c>
      <c r="L5" s="47" t="s">
        <v>14</v>
      </c>
      <c r="M5" s="67"/>
    </row>
    <row r="6" spans="2:14" s="52" customFormat="1" ht="14.4" x14ac:dyDescent="0.25">
      <c r="B6" s="381" t="s">
        <v>15</v>
      </c>
      <c r="C6" s="381"/>
      <c r="D6" s="49"/>
      <c r="E6" s="48"/>
      <c r="F6" s="50"/>
      <c r="G6" s="51"/>
      <c r="H6" s="66">
        <f>'Version Control'!$D$3</f>
        <v>7.43</v>
      </c>
      <c r="I6" s="66">
        <f>'Version Control'!$E$3</f>
        <v>8.6</v>
      </c>
      <c r="J6" s="66">
        <f>'Version Control'!$F$3</f>
        <v>6</v>
      </c>
      <c r="K6" s="66">
        <f>'Version Control'!$G$3</f>
        <v>7.7</v>
      </c>
      <c r="L6" s="66">
        <f>'Version Control'!$H$3</f>
        <v>5.5</v>
      </c>
      <c r="M6" s="68"/>
    </row>
    <row r="7" spans="2:14" s="325" customFormat="1" ht="27.6" x14ac:dyDescent="0.3">
      <c r="B7" s="319" t="s">
        <v>16</v>
      </c>
      <c r="C7" s="319" t="s">
        <v>17</v>
      </c>
      <c r="D7" s="319" t="s">
        <v>18</v>
      </c>
      <c r="E7" s="320" t="s">
        <v>19</v>
      </c>
      <c r="F7" s="321" t="s">
        <v>20</v>
      </c>
      <c r="G7" s="319" t="s">
        <v>21</v>
      </c>
      <c r="H7" s="322" t="s">
        <v>22</v>
      </c>
      <c r="I7" s="323" t="s">
        <v>23</v>
      </c>
      <c r="J7" s="324" t="s">
        <v>24</v>
      </c>
      <c r="K7" s="324" t="s">
        <v>25</v>
      </c>
      <c r="L7" s="324" t="s">
        <v>26</v>
      </c>
      <c r="M7" s="323" t="s">
        <v>27</v>
      </c>
      <c r="N7" s="323" t="s">
        <v>28</v>
      </c>
    </row>
    <row r="8" spans="2:14" ht="14.4" x14ac:dyDescent="0.3">
      <c r="B8" s="350" t="s">
        <v>462</v>
      </c>
      <c r="C8" s="348"/>
      <c r="D8" s="348"/>
      <c r="E8" s="348"/>
      <c r="F8" s="348"/>
      <c r="G8" s="348"/>
      <c r="H8" s="348"/>
      <c r="I8" s="348"/>
      <c r="J8" s="348"/>
      <c r="K8" s="348"/>
      <c r="L8" s="349"/>
      <c r="M8" s="70"/>
      <c r="N8" s="71"/>
    </row>
    <row r="9" spans="2:14" ht="14.4" customHeight="1" x14ac:dyDescent="0.3">
      <c r="B9" s="370" t="s">
        <v>309</v>
      </c>
      <c r="C9" s="348"/>
      <c r="D9" s="348"/>
      <c r="E9" s="348"/>
      <c r="F9" s="348"/>
      <c r="G9" s="348"/>
      <c r="H9" s="348"/>
      <c r="I9" s="348"/>
      <c r="J9" s="348"/>
      <c r="K9" s="348"/>
      <c r="L9" s="349"/>
      <c r="M9" s="70"/>
      <c r="N9" s="71"/>
    </row>
    <row r="10" spans="2:14" ht="14.4" x14ac:dyDescent="0.3">
      <c r="C10" s="369" t="s">
        <v>463</v>
      </c>
      <c r="D10" s="348"/>
      <c r="E10" s="348"/>
      <c r="F10" s="348"/>
      <c r="G10" s="348"/>
      <c r="H10" s="348"/>
      <c r="I10" s="348"/>
      <c r="J10" s="348"/>
      <c r="K10" s="348"/>
      <c r="L10" s="349"/>
      <c r="M10" s="70"/>
      <c r="N10" s="71"/>
    </row>
    <row r="11" spans="2:14" ht="14.4" x14ac:dyDescent="0.3">
      <c r="B11" s="12" t="s">
        <v>182</v>
      </c>
      <c r="C11" s="54" t="s">
        <v>464</v>
      </c>
      <c r="D11" s="4">
        <v>33772743</v>
      </c>
      <c r="E11" s="24" t="s">
        <v>465</v>
      </c>
      <c r="F11" s="292">
        <v>672</v>
      </c>
      <c r="G11" s="6">
        <v>0.22</v>
      </c>
      <c r="H11" s="299">
        <f>ROUND(F11/$H$6,0)</f>
        <v>90</v>
      </c>
      <c r="I11" s="300">
        <f>ROUND(F11/$I$6,0)</f>
        <v>78</v>
      </c>
      <c r="J11" s="301">
        <f>ROUND(F11/$J$6,0)</f>
        <v>112</v>
      </c>
      <c r="K11" s="302">
        <f>ROUND(F11/$K$6,0)</f>
        <v>87</v>
      </c>
      <c r="L11" s="301">
        <f>ROUND(F11/$L$6,0)</f>
        <v>122</v>
      </c>
      <c r="M11" s="22" t="s">
        <v>466</v>
      </c>
      <c r="N11" s="22">
        <f>LEN(E11)</f>
        <v>64</v>
      </c>
    </row>
    <row r="12" spans="2:14" ht="14.4" x14ac:dyDescent="0.3">
      <c r="B12" s="12" t="s">
        <v>182</v>
      </c>
      <c r="C12" s="54" t="s">
        <v>467</v>
      </c>
      <c r="D12" s="4">
        <v>33772813</v>
      </c>
      <c r="E12" s="24" t="s">
        <v>468</v>
      </c>
      <c r="F12" s="292">
        <v>1279</v>
      </c>
      <c r="G12" s="6">
        <v>0.22</v>
      </c>
      <c r="H12" s="299">
        <f>ROUND(F12/$H$6,0)</f>
        <v>172</v>
      </c>
      <c r="I12" s="300">
        <f>ROUND(F12/$I$6,0)</f>
        <v>149</v>
      </c>
      <c r="J12" s="301">
        <f>ROUND(F12/$J$6,0)</f>
        <v>213</v>
      </c>
      <c r="K12" s="302">
        <f>ROUND(F12/$K$6,0)</f>
        <v>166</v>
      </c>
      <c r="L12" s="301">
        <f>ROUND(F12/$L$6,0)</f>
        <v>233</v>
      </c>
      <c r="M12" s="22"/>
      <c r="N12" s="22">
        <f>LEN(E12)</f>
        <v>73</v>
      </c>
    </row>
    <row r="13" spans="2:14" ht="14.4" x14ac:dyDescent="0.3">
      <c r="C13" s="369" t="s">
        <v>469</v>
      </c>
      <c r="D13" s="348"/>
      <c r="E13" s="348"/>
      <c r="F13" s="348"/>
      <c r="G13" s="348"/>
      <c r="H13" s="348"/>
      <c r="I13" s="348"/>
      <c r="J13" s="348"/>
      <c r="K13" s="348"/>
      <c r="L13" s="349"/>
      <c r="M13" s="70"/>
      <c r="N13" s="71"/>
    </row>
    <row r="14" spans="2:14" ht="14.4" x14ac:dyDescent="0.3">
      <c r="B14" s="12" t="s">
        <v>182</v>
      </c>
      <c r="C14" s="54" t="s">
        <v>470</v>
      </c>
      <c r="D14" s="4">
        <v>33772745</v>
      </c>
      <c r="E14" s="24" t="s">
        <v>471</v>
      </c>
      <c r="F14" s="292">
        <v>672</v>
      </c>
      <c r="G14" s="6">
        <v>0.22</v>
      </c>
      <c r="H14" s="299">
        <f>ROUND(F14/$H$6,0)</f>
        <v>90</v>
      </c>
      <c r="I14" s="300">
        <f>ROUND(F14/$I$6,0)</f>
        <v>78</v>
      </c>
      <c r="J14" s="301">
        <f>ROUND(F14/$J$6,0)</f>
        <v>112</v>
      </c>
      <c r="K14" s="302">
        <f>ROUND(F14/$K$6,0)</f>
        <v>87</v>
      </c>
      <c r="L14" s="301">
        <f>ROUND(F14/$L$6,0)</f>
        <v>122</v>
      </c>
      <c r="M14" s="22" t="s">
        <v>466</v>
      </c>
      <c r="N14" s="22">
        <f>LEN(E14)</f>
        <v>71</v>
      </c>
    </row>
    <row r="15" spans="2:14" ht="24" x14ac:dyDescent="0.3">
      <c r="B15" s="12" t="s">
        <v>182</v>
      </c>
      <c r="C15" s="54" t="s">
        <v>472</v>
      </c>
      <c r="D15" s="4">
        <v>33772845</v>
      </c>
      <c r="E15" s="24" t="s">
        <v>473</v>
      </c>
      <c r="F15" s="292">
        <v>1279</v>
      </c>
      <c r="G15" s="6">
        <v>0.22</v>
      </c>
      <c r="H15" s="299">
        <f>ROUND(F15/$H$6,0)</f>
        <v>172</v>
      </c>
      <c r="I15" s="300">
        <f>ROUND(F15/$I$6,0)</f>
        <v>149</v>
      </c>
      <c r="J15" s="301">
        <f>ROUND(F15/$J$6,0)</f>
        <v>213</v>
      </c>
      <c r="K15" s="302">
        <f>ROUND(F15/$K$6,0)</f>
        <v>166</v>
      </c>
      <c r="L15" s="301">
        <f>ROUND(F15/$L$6,0)</f>
        <v>233</v>
      </c>
      <c r="M15" s="22" t="s">
        <v>466</v>
      </c>
      <c r="N15" s="22">
        <f>LEN(E15)</f>
        <v>80</v>
      </c>
    </row>
    <row r="16" spans="2:14" ht="14.4" x14ac:dyDescent="0.3">
      <c r="C16" s="369" t="s">
        <v>474</v>
      </c>
      <c r="D16" s="348"/>
      <c r="E16" s="348"/>
      <c r="F16" s="348"/>
      <c r="G16" s="348"/>
      <c r="H16" s="348"/>
      <c r="I16" s="348"/>
      <c r="J16" s="348"/>
      <c r="K16" s="348"/>
      <c r="L16" s="349"/>
      <c r="M16" s="70"/>
      <c r="N16" s="71"/>
    </row>
    <row r="17" spans="2:14" ht="24" x14ac:dyDescent="0.3">
      <c r="B17" s="12" t="s">
        <v>182</v>
      </c>
      <c r="C17" s="54" t="s">
        <v>475</v>
      </c>
      <c r="D17" s="4">
        <v>33772747</v>
      </c>
      <c r="E17" s="24" t="s">
        <v>476</v>
      </c>
      <c r="F17" s="292">
        <v>1279</v>
      </c>
      <c r="G17" s="6">
        <v>0.22</v>
      </c>
      <c r="H17" s="299">
        <f>ROUND(F17/$H$6,0)</f>
        <v>172</v>
      </c>
      <c r="I17" s="300">
        <f>ROUND(F17/$I$6,0)</f>
        <v>149</v>
      </c>
      <c r="J17" s="301">
        <f>ROUND(F17/$J$6,0)</f>
        <v>213</v>
      </c>
      <c r="K17" s="302">
        <f>ROUND(F17/$K$6,0)</f>
        <v>166</v>
      </c>
      <c r="L17" s="301">
        <f>ROUND(F17/$L$6,0)</f>
        <v>233</v>
      </c>
      <c r="M17" s="22" t="s">
        <v>466</v>
      </c>
      <c r="N17" s="22">
        <f>LEN(E17)</f>
        <v>88</v>
      </c>
    </row>
    <row r="18" spans="2:14" ht="24" x14ac:dyDescent="0.3">
      <c r="B18" s="12" t="s">
        <v>182</v>
      </c>
      <c r="C18" s="54" t="s">
        <v>477</v>
      </c>
      <c r="D18" s="4">
        <v>33772847</v>
      </c>
      <c r="E18" s="24" t="s">
        <v>478</v>
      </c>
      <c r="F18" s="292">
        <v>1279</v>
      </c>
      <c r="G18" s="6">
        <v>0.22</v>
      </c>
      <c r="H18" s="299">
        <f>ROUND(F18/$H$6,0)</f>
        <v>172</v>
      </c>
      <c r="I18" s="300">
        <f>ROUND(F18/$I$6,0)</f>
        <v>149</v>
      </c>
      <c r="J18" s="301">
        <f>ROUND(F18/$J$6,0)</f>
        <v>213</v>
      </c>
      <c r="K18" s="302">
        <f>ROUND(F18/$K$6,0)</f>
        <v>166</v>
      </c>
      <c r="L18" s="301">
        <f>ROUND(F18/$L$6,0)</f>
        <v>233</v>
      </c>
      <c r="M18" s="22" t="s">
        <v>466</v>
      </c>
      <c r="N18" s="22">
        <f>LEN(E18)</f>
        <v>90</v>
      </c>
    </row>
    <row r="19" spans="2:14" ht="14.4" x14ac:dyDescent="0.3">
      <c r="C19" s="369" t="s">
        <v>479</v>
      </c>
      <c r="D19" s="348"/>
      <c r="E19" s="348"/>
      <c r="F19" s="348"/>
      <c r="G19" s="348"/>
      <c r="H19" s="348"/>
      <c r="I19" s="348"/>
      <c r="J19" s="348"/>
      <c r="K19" s="348"/>
      <c r="L19" s="349"/>
      <c r="M19" s="70"/>
      <c r="N19" s="71"/>
    </row>
    <row r="20" spans="2:14" ht="14.4" x14ac:dyDescent="0.3">
      <c r="B20" s="12" t="s">
        <v>182</v>
      </c>
      <c r="C20" s="54" t="s">
        <v>480</v>
      </c>
      <c r="D20" s="4">
        <v>33772727</v>
      </c>
      <c r="E20" s="24" t="s">
        <v>481</v>
      </c>
      <c r="F20" s="292">
        <v>1023</v>
      </c>
      <c r="G20" s="6">
        <v>0.22</v>
      </c>
      <c r="H20" s="299">
        <f>ROUND(F20/$H$6,0)</f>
        <v>138</v>
      </c>
      <c r="I20" s="300">
        <f>ROUND(F20/$I$6,0)</f>
        <v>119</v>
      </c>
      <c r="J20" s="301">
        <f>ROUND(F20/$J$6,0)</f>
        <v>171</v>
      </c>
      <c r="K20" s="302">
        <f>ROUND(F20/$K$6,0)</f>
        <v>133</v>
      </c>
      <c r="L20" s="301">
        <f>ROUND(F20/$L$6,0)</f>
        <v>186</v>
      </c>
      <c r="M20" s="22"/>
      <c r="N20" s="22">
        <f>LEN(E20)</f>
        <v>69</v>
      </c>
    </row>
    <row r="21" spans="2:14" ht="24" x14ac:dyDescent="0.3">
      <c r="B21" s="12" t="s">
        <v>182</v>
      </c>
      <c r="C21" s="54" t="s">
        <v>482</v>
      </c>
      <c r="D21" s="4">
        <v>33772827</v>
      </c>
      <c r="E21" s="24" t="s">
        <v>483</v>
      </c>
      <c r="F21" s="292">
        <v>1813</v>
      </c>
      <c r="G21" s="6">
        <v>0.22</v>
      </c>
      <c r="H21" s="299">
        <f>ROUND(F21/$H$6,0)</f>
        <v>244</v>
      </c>
      <c r="I21" s="300">
        <f>ROUND(F21/$I$6,0)</f>
        <v>211</v>
      </c>
      <c r="J21" s="301">
        <f>ROUND(F21/$J$6,0)</f>
        <v>302</v>
      </c>
      <c r="K21" s="302">
        <f>ROUND(F21/$K$6,0)</f>
        <v>235</v>
      </c>
      <c r="L21" s="301">
        <f>ROUND(F21/$L$6,0)</f>
        <v>330</v>
      </c>
      <c r="M21" s="22"/>
      <c r="N21" s="22">
        <f>LEN(E21)</f>
        <v>78</v>
      </c>
    </row>
    <row r="22" spans="2:14" ht="14.4" x14ac:dyDescent="0.3">
      <c r="B22" s="370" t="s">
        <v>338</v>
      </c>
      <c r="C22" s="348"/>
      <c r="D22" s="348"/>
      <c r="E22" s="348"/>
      <c r="F22" s="348"/>
      <c r="G22" s="348"/>
      <c r="H22" s="348"/>
      <c r="I22" s="348"/>
      <c r="J22" s="348"/>
      <c r="K22" s="348"/>
      <c r="L22" s="349"/>
      <c r="M22" s="70"/>
      <c r="N22" s="71"/>
    </row>
    <row r="23" spans="2:14" ht="14.4" x14ac:dyDescent="0.3">
      <c r="C23" s="369" t="s">
        <v>484</v>
      </c>
      <c r="D23" s="348"/>
      <c r="E23" s="348"/>
      <c r="F23" s="348"/>
      <c r="G23" s="348"/>
      <c r="H23" s="348"/>
      <c r="I23" s="348"/>
      <c r="J23" s="348"/>
      <c r="K23" s="348"/>
      <c r="L23" s="349"/>
      <c r="M23" s="70"/>
      <c r="N23" s="71"/>
    </row>
    <row r="24" spans="2:14" ht="24" x14ac:dyDescent="0.3">
      <c r="B24" s="12" t="s">
        <v>485</v>
      </c>
      <c r="C24" s="54" t="s">
        <v>486</v>
      </c>
      <c r="D24" s="4">
        <v>33772711</v>
      </c>
      <c r="E24" s="24" t="s">
        <v>487</v>
      </c>
      <c r="F24" s="292">
        <v>672</v>
      </c>
      <c r="G24" s="6">
        <v>0.22</v>
      </c>
      <c r="H24" s="299">
        <f>ROUND(F24/$H$6,0)</f>
        <v>90</v>
      </c>
      <c r="I24" s="300">
        <f>ROUND(F24/$I$6,0)</f>
        <v>78</v>
      </c>
      <c r="J24" s="301">
        <f>ROUND(F24/$J$6,0)</f>
        <v>112</v>
      </c>
      <c r="K24" s="302">
        <f>ROUND(F24/$K$6,0)</f>
        <v>87</v>
      </c>
      <c r="L24" s="301">
        <f>ROUND(F24/$L$6,0)</f>
        <v>122</v>
      </c>
      <c r="M24" s="22"/>
      <c r="N24" s="22">
        <f>LEN(E24)</f>
        <v>74</v>
      </c>
    </row>
    <row r="25" spans="2:14" ht="24" x14ac:dyDescent="0.3">
      <c r="B25" s="12" t="s">
        <v>485</v>
      </c>
      <c r="C25" s="54" t="s">
        <v>488</v>
      </c>
      <c r="D25" s="4">
        <v>33772811</v>
      </c>
      <c r="E25" s="24" t="s">
        <v>489</v>
      </c>
      <c r="F25" s="292">
        <v>1279</v>
      </c>
      <c r="G25" s="6">
        <v>0.22</v>
      </c>
      <c r="H25" s="299">
        <f>ROUND(F25/$H$6,0)</f>
        <v>172</v>
      </c>
      <c r="I25" s="300">
        <f>ROUND(F25/$I$6,0)</f>
        <v>149</v>
      </c>
      <c r="J25" s="301">
        <f>ROUND(F25/$J$6,0)</f>
        <v>213</v>
      </c>
      <c r="K25" s="302">
        <f>ROUND(F25/$K$6,0)</f>
        <v>166</v>
      </c>
      <c r="L25" s="301">
        <f>ROUND(F25/$L$6,0)</f>
        <v>233</v>
      </c>
      <c r="M25" s="22"/>
      <c r="N25" s="22">
        <f>LEN(E25)</f>
        <v>83</v>
      </c>
    </row>
    <row r="26" spans="2:14" ht="14.4" x14ac:dyDescent="0.3">
      <c r="C26" s="369" t="s">
        <v>490</v>
      </c>
      <c r="D26" s="348"/>
      <c r="E26" s="348"/>
      <c r="F26" s="348"/>
      <c r="G26" s="348"/>
      <c r="H26" s="348"/>
      <c r="I26" s="348"/>
      <c r="J26" s="348"/>
      <c r="K26" s="348"/>
      <c r="L26" s="349"/>
      <c r="M26" s="70"/>
      <c r="N26" s="71"/>
    </row>
    <row r="27" spans="2:14" ht="24" x14ac:dyDescent="0.3">
      <c r="B27" s="12" t="s">
        <v>485</v>
      </c>
      <c r="C27" s="54" t="s">
        <v>491</v>
      </c>
      <c r="D27" s="4">
        <v>33772750</v>
      </c>
      <c r="E27" s="24" t="s">
        <v>492</v>
      </c>
      <c r="F27" s="292">
        <v>1023</v>
      </c>
      <c r="G27" s="6">
        <v>0.22</v>
      </c>
      <c r="H27" s="299">
        <f>ROUND(F27/$H$6,0)</f>
        <v>138</v>
      </c>
      <c r="I27" s="300">
        <f>ROUND(F27/$I$6,0)</f>
        <v>119</v>
      </c>
      <c r="J27" s="301">
        <f>ROUND(F27/$J$6,0)</f>
        <v>171</v>
      </c>
      <c r="K27" s="302">
        <f>ROUND(F27/$K$6,0)</f>
        <v>133</v>
      </c>
      <c r="L27" s="301">
        <f>ROUND(F27/$L$6,0)</f>
        <v>186</v>
      </c>
      <c r="M27" s="22" t="s">
        <v>466</v>
      </c>
      <c r="N27" s="22">
        <f>LEN(E27)</f>
        <v>72</v>
      </c>
    </row>
    <row r="28" spans="2:14" ht="24" x14ac:dyDescent="0.3">
      <c r="B28" s="12" t="s">
        <v>485</v>
      </c>
      <c r="C28" s="54" t="s">
        <v>493</v>
      </c>
      <c r="D28" s="4">
        <v>33772842</v>
      </c>
      <c r="E28" s="24" t="s">
        <v>494</v>
      </c>
      <c r="F28" s="292">
        <v>1813</v>
      </c>
      <c r="G28" s="6">
        <v>0.22</v>
      </c>
      <c r="H28" s="299">
        <f>ROUND(F28/$H$6,0)</f>
        <v>244</v>
      </c>
      <c r="I28" s="300">
        <f>ROUND(F28/$I$6,0)</f>
        <v>211</v>
      </c>
      <c r="J28" s="301">
        <f>ROUND(F28/$J$6,0)</f>
        <v>302</v>
      </c>
      <c r="K28" s="302">
        <f>ROUND(F28/$K$6,0)</f>
        <v>235</v>
      </c>
      <c r="L28" s="301">
        <f>ROUND(F28/$L$6,0)</f>
        <v>330</v>
      </c>
      <c r="M28" s="22" t="s">
        <v>466</v>
      </c>
      <c r="N28" s="22">
        <f>LEN(E28)</f>
        <v>79</v>
      </c>
    </row>
    <row r="29" spans="2:14" ht="14.4" x14ac:dyDescent="0.3">
      <c r="B29" s="370" t="s">
        <v>350</v>
      </c>
      <c r="C29" s="348"/>
      <c r="D29" s="348"/>
      <c r="E29" s="348"/>
      <c r="F29" s="348"/>
      <c r="G29" s="348"/>
      <c r="H29" s="348"/>
      <c r="I29" s="348"/>
      <c r="J29" s="348"/>
      <c r="K29" s="348"/>
      <c r="L29" s="349"/>
      <c r="M29" s="70"/>
      <c r="N29" s="71"/>
    </row>
    <row r="30" spans="2:14" ht="14.4" x14ac:dyDescent="0.3">
      <c r="C30" s="369" t="s">
        <v>495</v>
      </c>
      <c r="D30" s="348"/>
      <c r="E30" s="348"/>
      <c r="F30" s="348"/>
      <c r="G30" s="348"/>
      <c r="H30" s="348"/>
      <c r="I30" s="348"/>
      <c r="J30" s="348"/>
      <c r="K30" s="348"/>
      <c r="L30" s="349"/>
      <c r="M30" s="70"/>
      <c r="N30" s="71"/>
    </row>
    <row r="31" spans="2:14" ht="24" x14ac:dyDescent="0.3">
      <c r="B31" s="12" t="s">
        <v>182</v>
      </c>
      <c r="C31" s="54" t="s">
        <v>496</v>
      </c>
      <c r="D31" s="4">
        <v>33772786</v>
      </c>
      <c r="E31" s="24" t="s">
        <v>497</v>
      </c>
      <c r="F31" s="292">
        <v>661</v>
      </c>
      <c r="G31" s="6">
        <v>0.22</v>
      </c>
      <c r="H31" s="299">
        <f>ROUND(F31/$H$6,0)</f>
        <v>89</v>
      </c>
      <c r="I31" s="300">
        <f>ROUND(F31/$I$6,0)</f>
        <v>77</v>
      </c>
      <c r="J31" s="301">
        <f>ROUND(F31/$J$6,0)</f>
        <v>110</v>
      </c>
      <c r="K31" s="302">
        <f>ROUND(F31/$K$6,0)</f>
        <v>86</v>
      </c>
      <c r="L31" s="301">
        <f>ROUND(F31/$L$6,0)</f>
        <v>120</v>
      </c>
      <c r="M31" s="22"/>
      <c r="N31" s="22">
        <f>LEN(E31)</f>
        <v>98</v>
      </c>
    </row>
    <row r="32" spans="2:14" ht="14.4" x14ac:dyDescent="0.3">
      <c r="C32" s="369" t="s">
        <v>498</v>
      </c>
      <c r="D32" s="348"/>
      <c r="E32" s="348"/>
      <c r="F32" s="348"/>
      <c r="G32" s="348"/>
      <c r="H32" s="348"/>
      <c r="I32" s="348"/>
      <c r="J32" s="348"/>
      <c r="K32" s="348"/>
      <c r="L32" s="349"/>
      <c r="M32" s="70"/>
      <c r="N32" s="71"/>
    </row>
    <row r="33" spans="2:14" ht="24" x14ac:dyDescent="0.3">
      <c r="B33" s="12" t="s">
        <v>182</v>
      </c>
      <c r="C33" s="54" t="s">
        <v>499</v>
      </c>
      <c r="D33" s="4">
        <v>33772797</v>
      </c>
      <c r="E33" s="24" t="s">
        <v>500</v>
      </c>
      <c r="F33" s="292">
        <v>970</v>
      </c>
      <c r="G33" s="6">
        <v>0.22</v>
      </c>
      <c r="H33" s="299">
        <f>ROUND(F33/$H$6,0)</f>
        <v>131</v>
      </c>
      <c r="I33" s="300">
        <f>ROUND(F33/$I$6,0)</f>
        <v>113</v>
      </c>
      <c r="J33" s="301">
        <f>ROUND(F33/$J$6,0)</f>
        <v>162</v>
      </c>
      <c r="K33" s="302">
        <f>ROUND(F33/$K$6,0)</f>
        <v>126</v>
      </c>
      <c r="L33" s="301">
        <f>ROUND(F33/$L$6,0)</f>
        <v>176</v>
      </c>
      <c r="M33" s="22"/>
      <c r="N33" s="22">
        <f>LEN(E33)</f>
        <v>96</v>
      </c>
    </row>
    <row r="34" spans="2:14" ht="14.4" x14ac:dyDescent="0.3">
      <c r="B34" s="370" t="s">
        <v>501</v>
      </c>
      <c r="C34" s="348"/>
      <c r="D34" s="348"/>
      <c r="E34" s="348"/>
      <c r="F34" s="348"/>
      <c r="G34" s="348"/>
      <c r="H34" s="348"/>
      <c r="I34" s="348"/>
      <c r="J34" s="348"/>
      <c r="K34" s="348"/>
      <c r="L34" s="349"/>
      <c r="M34" s="70"/>
      <c r="N34" s="71"/>
    </row>
    <row r="35" spans="2:14" ht="14.4" x14ac:dyDescent="0.3">
      <c r="C35" s="369" t="s">
        <v>502</v>
      </c>
      <c r="D35" s="348"/>
      <c r="E35" s="348"/>
      <c r="F35" s="348"/>
      <c r="G35" s="348"/>
      <c r="H35" s="348"/>
      <c r="I35" s="348"/>
      <c r="J35" s="348"/>
      <c r="K35" s="348"/>
      <c r="L35" s="349"/>
      <c r="M35" s="70"/>
      <c r="N35" s="71"/>
    </row>
    <row r="36" spans="2:14" ht="24" x14ac:dyDescent="0.3">
      <c r="B36" s="12" t="s">
        <v>182</v>
      </c>
      <c r="C36" s="54" t="s">
        <v>503</v>
      </c>
      <c r="D36" s="4">
        <v>33772751</v>
      </c>
      <c r="E36" s="24" t="s">
        <v>504</v>
      </c>
      <c r="F36" s="292">
        <v>1279</v>
      </c>
      <c r="G36" s="6">
        <v>0.22</v>
      </c>
      <c r="H36" s="299">
        <f>ROUND(F36/$H$6,0)</f>
        <v>172</v>
      </c>
      <c r="I36" s="300">
        <f>ROUND(F36/$I$6,0)</f>
        <v>149</v>
      </c>
      <c r="J36" s="301">
        <f>ROUND(F36/$J$6,0)</f>
        <v>213</v>
      </c>
      <c r="K36" s="302">
        <f>ROUND(F36/$K$6,0)</f>
        <v>166</v>
      </c>
      <c r="L36" s="301">
        <f>ROUND(F36/$L$6,0)</f>
        <v>233</v>
      </c>
      <c r="M36" s="22" t="s">
        <v>466</v>
      </c>
      <c r="N36" s="22">
        <f>LEN(E36)</f>
        <v>95</v>
      </c>
    </row>
    <row r="37" spans="2:14" ht="24" x14ac:dyDescent="0.3">
      <c r="B37" s="12" t="s">
        <v>182</v>
      </c>
      <c r="C37" s="54" t="s">
        <v>505</v>
      </c>
      <c r="D37" s="4">
        <v>33772843</v>
      </c>
      <c r="E37" s="24" t="s">
        <v>506</v>
      </c>
      <c r="F37" s="292">
        <v>2164</v>
      </c>
      <c r="G37" s="6">
        <v>0.22</v>
      </c>
      <c r="H37" s="299">
        <f>ROUND(F37/$H$6,0)</f>
        <v>291</v>
      </c>
      <c r="I37" s="300">
        <f>ROUND(F37/$I$6,0)</f>
        <v>252</v>
      </c>
      <c r="J37" s="301">
        <f>ROUND(F37/$J$6,0)</f>
        <v>361</v>
      </c>
      <c r="K37" s="302">
        <f>ROUND(F37/$K$6,0)</f>
        <v>281</v>
      </c>
      <c r="L37" s="301">
        <f>ROUND(F37/$L$6,0)</f>
        <v>393</v>
      </c>
      <c r="M37" s="22" t="s">
        <v>466</v>
      </c>
      <c r="N37" s="22">
        <f>LEN(E37)</f>
        <v>96</v>
      </c>
    </row>
    <row r="38" spans="2:14" ht="14.4" x14ac:dyDescent="0.3">
      <c r="B38" s="370" t="s">
        <v>257</v>
      </c>
      <c r="C38" s="348"/>
      <c r="D38" s="348"/>
      <c r="E38" s="348"/>
      <c r="F38" s="348"/>
      <c r="G38" s="348"/>
      <c r="H38" s="348"/>
      <c r="I38" s="348"/>
      <c r="J38" s="348"/>
      <c r="K38" s="348"/>
      <c r="L38" s="349"/>
      <c r="M38" s="70"/>
      <c r="N38" s="71"/>
    </row>
    <row r="39" spans="2:14" ht="14.4" x14ac:dyDescent="0.3">
      <c r="C39" s="369" t="s">
        <v>507</v>
      </c>
      <c r="D39" s="348"/>
      <c r="E39" s="348"/>
      <c r="F39" s="348"/>
      <c r="G39" s="348"/>
      <c r="H39" s="348"/>
      <c r="I39" s="348"/>
      <c r="J39" s="348"/>
      <c r="K39" s="348"/>
      <c r="L39" s="349"/>
      <c r="M39" s="70"/>
      <c r="N39" s="71"/>
    </row>
    <row r="40" spans="2:14" ht="24" x14ac:dyDescent="0.3">
      <c r="B40" s="12" t="s">
        <v>485</v>
      </c>
      <c r="C40" s="54" t="s">
        <v>508</v>
      </c>
      <c r="D40" s="4">
        <v>33772763</v>
      </c>
      <c r="E40" s="24" t="s">
        <v>509</v>
      </c>
      <c r="F40" s="292">
        <v>853</v>
      </c>
      <c r="G40" s="6">
        <v>0.22</v>
      </c>
      <c r="H40" s="299">
        <f>ROUND(F40/$H$6,0)</f>
        <v>115</v>
      </c>
      <c r="I40" s="300">
        <f>ROUND(F40/$I$6,0)</f>
        <v>99</v>
      </c>
      <c r="J40" s="301">
        <f>ROUND(F40/$J$6,0)</f>
        <v>142</v>
      </c>
      <c r="K40" s="302">
        <f>ROUND(F40/$K$6,0)</f>
        <v>111</v>
      </c>
      <c r="L40" s="301">
        <f>ROUND(F40/$L$6,0)</f>
        <v>155</v>
      </c>
      <c r="M40" s="22"/>
      <c r="N40" s="22">
        <f>LEN(E40)</f>
        <v>86</v>
      </c>
    </row>
    <row r="41" spans="2:14" ht="14.4" x14ac:dyDescent="0.3">
      <c r="B41" s="370" t="s">
        <v>378</v>
      </c>
      <c r="C41" s="348"/>
      <c r="D41" s="348"/>
      <c r="E41" s="348"/>
      <c r="F41" s="348"/>
      <c r="G41" s="348"/>
      <c r="H41" s="348"/>
      <c r="I41" s="348"/>
      <c r="J41" s="348"/>
      <c r="K41" s="348"/>
      <c r="L41" s="349"/>
      <c r="M41" s="70"/>
      <c r="N41" s="71"/>
    </row>
    <row r="42" spans="2:14" ht="14.4" x14ac:dyDescent="0.3">
      <c r="C42" s="369" t="s">
        <v>510</v>
      </c>
      <c r="D42" s="348"/>
      <c r="E42" s="348"/>
      <c r="F42" s="348"/>
      <c r="G42" s="348"/>
      <c r="H42" s="348"/>
      <c r="I42" s="348"/>
      <c r="J42" s="348"/>
      <c r="K42" s="348"/>
      <c r="L42" s="349"/>
      <c r="M42" s="70"/>
      <c r="N42" s="71"/>
    </row>
    <row r="43" spans="2:14" ht="24" x14ac:dyDescent="0.3">
      <c r="B43" s="12" t="s">
        <v>485</v>
      </c>
      <c r="C43" s="54" t="s">
        <v>511</v>
      </c>
      <c r="D43" s="4">
        <v>33772759</v>
      </c>
      <c r="E43" s="24" t="s">
        <v>512</v>
      </c>
      <c r="F43" s="292">
        <v>650</v>
      </c>
      <c r="G43" s="6">
        <v>0.22</v>
      </c>
      <c r="H43" s="299">
        <f>ROUND(F43/$H$6,0)</f>
        <v>87</v>
      </c>
      <c r="I43" s="300">
        <f>ROUND(F43/$I$6,0)</f>
        <v>76</v>
      </c>
      <c r="J43" s="301">
        <f>ROUND(F43/$J$6,0)</f>
        <v>108</v>
      </c>
      <c r="K43" s="302">
        <f>ROUND(F43/$K$6,0)</f>
        <v>84</v>
      </c>
      <c r="L43" s="301">
        <f>ROUND(F43/$L$6,0)</f>
        <v>118</v>
      </c>
      <c r="M43" s="22"/>
      <c r="N43" s="22">
        <f>LEN(E43)</f>
        <v>76</v>
      </c>
    </row>
    <row r="44" spans="2:14" ht="14.4" x14ac:dyDescent="0.3">
      <c r="C44" s="369" t="s">
        <v>513</v>
      </c>
      <c r="D44" s="348"/>
      <c r="E44" s="348"/>
      <c r="F44" s="348"/>
      <c r="G44" s="348"/>
      <c r="H44" s="348"/>
      <c r="I44" s="348"/>
      <c r="J44" s="348"/>
      <c r="K44" s="348"/>
      <c r="L44" s="349"/>
      <c r="M44" s="70"/>
      <c r="N44" s="71"/>
    </row>
    <row r="45" spans="2:14" ht="24" x14ac:dyDescent="0.3">
      <c r="B45" s="12" t="s">
        <v>485</v>
      </c>
      <c r="C45" s="54" t="s">
        <v>514</v>
      </c>
      <c r="D45" s="4">
        <v>33772760</v>
      </c>
      <c r="E45" s="24" t="s">
        <v>515</v>
      </c>
      <c r="F45" s="292">
        <v>650</v>
      </c>
      <c r="G45" s="6">
        <v>0.22</v>
      </c>
      <c r="H45" s="299">
        <f>ROUND(F45/$H$6,0)</f>
        <v>87</v>
      </c>
      <c r="I45" s="300">
        <f>ROUND(F45/$I$6,0)</f>
        <v>76</v>
      </c>
      <c r="J45" s="301">
        <f>ROUND(F45/$J$6,0)</f>
        <v>108</v>
      </c>
      <c r="K45" s="302">
        <f>ROUND(F45/$K$6,0)</f>
        <v>84</v>
      </c>
      <c r="L45" s="301">
        <f>ROUND(F45/$L$6,0)</f>
        <v>118</v>
      </c>
      <c r="M45" s="22"/>
      <c r="N45" s="22">
        <f>LEN(E45)</f>
        <v>74</v>
      </c>
    </row>
    <row r="46" spans="2:14" ht="14.4" x14ac:dyDescent="0.3">
      <c r="C46" s="369" t="s">
        <v>516</v>
      </c>
      <c r="D46" s="348"/>
      <c r="E46" s="348"/>
      <c r="F46" s="348"/>
      <c r="G46" s="348"/>
      <c r="H46" s="348"/>
      <c r="I46" s="348"/>
      <c r="J46" s="348"/>
      <c r="K46" s="348"/>
      <c r="L46" s="349"/>
      <c r="M46" s="70"/>
      <c r="N46" s="71"/>
    </row>
    <row r="47" spans="2:14" ht="24" x14ac:dyDescent="0.3">
      <c r="B47" s="12" t="s">
        <v>485</v>
      </c>
      <c r="C47" s="54" t="s">
        <v>517</v>
      </c>
      <c r="D47" s="4">
        <v>33772766</v>
      </c>
      <c r="E47" s="24" t="s">
        <v>518</v>
      </c>
      <c r="F47" s="292">
        <v>650</v>
      </c>
      <c r="G47" s="6">
        <v>0.22</v>
      </c>
      <c r="H47" s="299">
        <f>ROUND(F47/$H$6,0)</f>
        <v>87</v>
      </c>
      <c r="I47" s="300">
        <f>ROUND(F47/$I$6,0)</f>
        <v>76</v>
      </c>
      <c r="J47" s="301">
        <f>ROUND(F47/$J$6,0)</f>
        <v>108</v>
      </c>
      <c r="K47" s="302">
        <f>ROUND(F47/$K$6,0)</f>
        <v>84</v>
      </c>
      <c r="L47" s="301">
        <f>ROUND(F47/$L$6,0)</f>
        <v>118</v>
      </c>
      <c r="M47" s="22" t="s">
        <v>466</v>
      </c>
      <c r="N47" s="22">
        <f>LEN(E47)</f>
        <v>75</v>
      </c>
    </row>
    <row r="48" spans="2:14" ht="14.4" x14ac:dyDescent="0.3">
      <c r="C48" s="369" t="s">
        <v>519</v>
      </c>
      <c r="D48" s="348"/>
      <c r="E48" s="348"/>
      <c r="F48" s="348"/>
      <c r="G48" s="348"/>
      <c r="H48" s="348"/>
      <c r="I48" s="348"/>
      <c r="J48" s="348"/>
      <c r="K48" s="348"/>
      <c r="L48" s="349"/>
      <c r="M48" s="70"/>
      <c r="N48" s="71"/>
    </row>
    <row r="49" spans="2:14" ht="24" x14ac:dyDescent="0.3">
      <c r="B49" s="12" t="s">
        <v>485</v>
      </c>
      <c r="C49" s="54" t="s">
        <v>520</v>
      </c>
      <c r="D49" s="4">
        <v>33772762</v>
      </c>
      <c r="E49" s="24" t="s">
        <v>521</v>
      </c>
      <c r="F49" s="292">
        <v>650</v>
      </c>
      <c r="G49" s="6">
        <v>0.22</v>
      </c>
      <c r="H49" s="299">
        <f>ROUND(F49/$H$6,0)</f>
        <v>87</v>
      </c>
      <c r="I49" s="300">
        <f>ROUND(F49/$I$6,0)</f>
        <v>76</v>
      </c>
      <c r="J49" s="301">
        <f>ROUND(F49/$J$6,0)</f>
        <v>108</v>
      </c>
      <c r="K49" s="302">
        <f>ROUND(F49/$K$6,0)</f>
        <v>84</v>
      </c>
      <c r="L49" s="301">
        <f>ROUND(F49/$L$6,0)</f>
        <v>118</v>
      </c>
      <c r="M49" s="22"/>
      <c r="N49" s="22">
        <f>LEN(E49)</f>
        <v>77</v>
      </c>
    </row>
    <row r="50" spans="2:14" ht="14.4" x14ac:dyDescent="0.3">
      <c r="B50" s="350" t="s">
        <v>522</v>
      </c>
      <c r="C50" s="348"/>
      <c r="D50" s="348"/>
      <c r="E50" s="348"/>
      <c r="F50" s="348"/>
      <c r="G50" s="348"/>
      <c r="H50" s="348"/>
      <c r="I50" s="348"/>
      <c r="J50" s="348"/>
      <c r="K50" s="348"/>
      <c r="L50" s="349"/>
      <c r="M50" s="70"/>
      <c r="N50" s="71"/>
    </row>
    <row r="51" spans="2:14" ht="14.4" x14ac:dyDescent="0.3">
      <c r="B51" s="370" t="s">
        <v>309</v>
      </c>
      <c r="C51" s="348"/>
      <c r="D51" s="348"/>
      <c r="E51" s="348"/>
      <c r="F51" s="348"/>
      <c r="G51" s="348"/>
      <c r="H51" s="348"/>
      <c r="I51" s="348"/>
      <c r="J51" s="348"/>
      <c r="K51" s="348"/>
      <c r="L51" s="349"/>
      <c r="M51" s="70"/>
      <c r="N51" s="71"/>
    </row>
    <row r="52" spans="2:14" ht="14.4" x14ac:dyDescent="0.3">
      <c r="C52" s="369" t="s">
        <v>523</v>
      </c>
      <c r="D52" s="348"/>
      <c r="E52" s="348"/>
      <c r="F52" s="348"/>
      <c r="G52" s="348"/>
      <c r="H52" s="348"/>
      <c r="I52" s="348"/>
      <c r="J52" s="348"/>
      <c r="K52" s="348"/>
      <c r="L52" s="349"/>
      <c r="M52" s="70"/>
      <c r="N52" s="71"/>
    </row>
    <row r="53" spans="2:14" ht="14.4" x14ac:dyDescent="0.3">
      <c r="B53" s="12" t="s">
        <v>524</v>
      </c>
      <c r="C53" s="54" t="s">
        <v>525</v>
      </c>
      <c r="D53" s="4">
        <v>33771726</v>
      </c>
      <c r="E53" s="24" t="s">
        <v>526</v>
      </c>
      <c r="F53" s="292">
        <v>711</v>
      </c>
      <c r="G53" s="6">
        <v>0.22</v>
      </c>
      <c r="H53" s="299">
        <f>ROUND(F53/$H$6,0)</f>
        <v>96</v>
      </c>
      <c r="I53" s="300">
        <f>ROUND(F53/$I$6,0)</f>
        <v>83</v>
      </c>
      <c r="J53" s="301">
        <f>ROUND(F53/$J$6,0)</f>
        <v>119</v>
      </c>
      <c r="K53" s="302">
        <f>ROUND(F53/$K$6,0)</f>
        <v>92</v>
      </c>
      <c r="L53" s="301">
        <f>ROUND(F53/$L$6,0)</f>
        <v>129</v>
      </c>
      <c r="M53" s="22"/>
      <c r="N53" s="22">
        <f>LEN(E53)</f>
        <v>64</v>
      </c>
    </row>
    <row r="54" spans="2:14" ht="24" x14ac:dyDescent="0.3">
      <c r="B54" s="12" t="s">
        <v>524</v>
      </c>
      <c r="C54" s="54" t="s">
        <v>527</v>
      </c>
      <c r="D54" s="4">
        <v>33771826</v>
      </c>
      <c r="E54" s="24" t="s">
        <v>528</v>
      </c>
      <c r="F54" s="292">
        <v>1353</v>
      </c>
      <c r="G54" s="6">
        <v>0.22</v>
      </c>
      <c r="H54" s="299">
        <f>ROUND(F54/$H$6,0)</f>
        <v>182</v>
      </c>
      <c r="I54" s="300">
        <f>ROUND(F54/$I$6,0)</f>
        <v>157</v>
      </c>
      <c r="J54" s="301">
        <f>ROUND(F54/$J$6,0)</f>
        <v>226</v>
      </c>
      <c r="K54" s="302">
        <f>ROUND(F54/$K$6,0)</f>
        <v>176</v>
      </c>
      <c r="L54" s="301">
        <f>ROUND(F54/$L$6,0)</f>
        <v>246</v>
      </c>
      <c r="M54" s="22"/>
      <c r="N54" s="22">
        <f>LEN(E54)</f>
        <v>82</v>
      </c>
    </row>
    <row r="55" spans="2:14" ht="14.4" x14ac:dyDescent="0.3">
      <c r="C55" s="369" t="s">
        <v>529</v>
      </c>
      <c r="D55" s="348"/>
      <c r="E55" s="348"/>
      <c r="F55" s="348"/>
      <c r="G55" s="348"/>
      <c r="H55" s="348"/>
      <c r="I55" s="348"/>
      <c r="J55" s="348"/>
      <c r="K55" s="348"/>
      <c r="L55" s="349"/>
      <c r="M55" s="70"/>
      <c r="N55" s="71"/>
    </row>
    <row r="56" spans="2:14" ht="14.4" x14ac:dyDescent="0.3">
      <c r="B56" s="12" t="s">
        <v>524</v>
      </c>
      <c r="C56" s="54" t="s">
        <v>530</v>
      </c>
      <c r="D56" s="4">
        <v>33772740</v>
      </c>
      <c r="E56" s="24" t="s">
        <v>531</v>
      </c>
      <c r="F56" s="292">
        <v>711</v>
      </c>
      <c r="G56" s="6">
        <v>0.22</v>
      </c>
      <c r="H56" s="299">
        <f>ROUND(F56/$H$6,0)</f>
        <v>96</v>
      </c>
      <c r="I56" s="300">
        <f>ROUND(F56/$I$6,0)</f>
        <v>83</v>
      </c>
      <c r="J56" s="301">
        <f>ROUND(F56/$J$6,0)</f>
        <v>119</v>
      </c>
      <c r="K56" s="302">
        <f>ROUND(F56/$K$6,0)</f>
        <v>92</v>
      </c>
      <c r="L56" s="301">
        <f>ROUND(F56/$L$6,0)</f>
        <v>129</v>
      </c>
      <c r="M56" s="22" t="s">
        <v>466</v>
      </c>
      <c r="N56" s="22">
        <f>LEN(E56)</f>
        <v>71</v>
      </c>
    </row>
    <row r="57" spans="2:14" ht="24" x14ac:dyDescent="0.3">
      <c r="B57" s="12" t="s">
        <v>524</v>
      </c>
      <c r="C57" s="54" t="s">
        <v>532</v>
      </c>
      <c r="D57" s="4">
        <v>33772840</v>
      </c>
      <c r="E57" s="24" t="s">
        <v>533</v>
      </c>
      <c r="F57" s="292">
        <v>1353</v>
      </c>
      <c r="G57" s="6">
        <v>0.22</v>
      </c>
      <c r="H57" s="299">
        <f>ROUND(F57/$H$6,0)</f>
        <v>182</v>
      </c>
      <c r="I57" s="300">
        <f>ROUND(F57/$I$6,0)</f>
        <v>157</v>
      </c>
      <c r="J57" s="301">
        <f>ROUND(F57/$J$6,0)</f>
        <v>226</v>
      </c>
      <c r="K57" s="302">
        <f>ROUND(F57/$K$6,0)</f>
        <v>176</v>
      </c>
      <c r="L57" s="301">
        <f>ROUND(F57/$L$6,0)</f>
        <v>246</v>
      </c>
      <c r="M57" s="22" t="s">
        <v>466</v>
      </c>
      <c r="N57" s="22">
        <f>LEN(E57)</f>
        <v>80</v>
      </c>
    </row>
    <row r="58" spans="2:14" ht="14.4" x14ac:dyDescent="0.3">
      <c r="C58" s="369" t="s">
        <v>534</v>
      </c>
      <c r="D58" s="348"/>
      <c r="E58" s="348"/>
      <c r="F58" s="348"/>
      <c r="G58" s="348"/>
      <c r="H58" s="348"/>
      <c r="I58" s="348"/>
      <c r="J58" s="348"/>
      <c r="K58" s="348"/>
      <c r="L58" s="349"/>
      <c r="M58" s="70"/>
      <c r="N58" s="71"/>
    </row>
    <row r="59" spans="2:14" ht="14.4" x14ac:dyDescent="0.3">
      <c r="B59" s="12" t="s">
        <v>524</v>
      </c>
      <c r="C59" s="54" t="s">
        <v>535</v>
      </c>
      <c r="D59" s="4">
        <v>33772720</v>
      </c>
      <c r="E59" s="24" t="s">
        <v>536</v>
      </c>
      <c r="F59" s="292">
        <v>1082</v>
      </c>
      <c r="G59" s="6">
        <v>0.22</v>
      </c>
      <c r="H59" s="299">
        <f>ROUND(F59/$H$6,0)</f>
        <v>146</v>
      </c>
      <c r="I59" s="300">
        <f>ROUND(F59/$I$6,0)</f>
        <v>126</v>
      </c>
      <c r="J59" s="301">
        <f>ROUND(F59/$J$6,0)</f>
        <v>180</v>
      </c>
      <c r="K59" s="302">
        <f>ROUND(F59/$K$6,0)</f>
        <v>141</v>
      </c>
      <c r="L59" s="301">
        <f>ROUND(F59/$L$6,0)</f>
        <v>197</v>
      </c>
      <c r="M59" s="22"/>
      <c r="N59" s="22">
        <f>LEN(E59)</f>
        <v>69</v>
      </c>
    </row>
    <row r="60" spans="2:14" ht="24" x14ac:dyDescent="0.3">
      <c r="B60" s="12" t="s">
        <v>524</v>
      </c>
      <c r="C60" s="54" t="s">
        <v>537</v>
      </c>
      <c r="D60" s="4">
        <v>33772820</v>
      </c>
      <c r="E60" s="24" t="s">
        <v>538</v>
      </c>
      <c r="F60" s="292">
        <v>1917</v>
      </c>
      <c r="G60" s="6">
        <v>0.22</v>
      </c>
      <c r="H60" s="299">
        <f>ROUND(F60/$H$6,0)</f>
        <v>258</v>
      </c>
      <c r="I60" s="300">
        <f>ROUND(F60/$I$6,0)</f>
        <v>223</v>
      </c>
      <c r="J60" s="301">
        <f>ROUND(F60/$J$6,0)</f>
        <v>320</v>
      </c>
      <c r="K60" s="302">
        <f>ROUND(F60/$K$6,0)</f>
        <v>249</v>
      </c>
      <c r="L60" s="301">
        <f>ROUND(F60/$L$6,0)</f>
        <v>349</v>
      </c>
      <c r="M60" s="22"/>
      <c r="N60" s="22">
        <f>LEN(E60)</f>
        <v>78</v>
      </c>
    </row>
    <row r="61" spans="2:14" ht="14.4" x14ac:dyDescent="0.3">
      <c r="B61" s="370" t="s">
        <v>338</v>
      </c>
      <c r="C61" s="348"/>
      <c r="D61" s="348"/>
      <c r="E61" s="348"/>
      <c r="F61" s="348"/>
      <c r="G61" s="348"/>
      <c r="H61" s="348"/>
      <c r="I61" s="348"/>
      <c r="J61" s="348"/>
      <c r="K61" s="348"/>
      <c r="L61" s="349"/>
      <c r="M61" s="70"/>
      <c r="N61" s="71"/>
    </row>
    <row r="62" spans="2:14" ht="14.4" x14ac:dyDescent="0.3">
      <c r="C62" s="369" t="s">
        <v>539</v>
      </c>
      <c r="D62" s="348"/>
      <c r="E62" s="348"/>
      <c r="F62" s="348"/>
      <c r="G62" s="348"/>
      <c r="H62" s="348"/>
      <c r="I62" s="348"/>
      <c r="J62" s="348"/>
      <c r="K62" s="348"/>
      <c r="L62" s="349"/>
      <c r="M62" s="70"/>
      <c r="N62" s="71"/>
    </row>
    <row r="63" spans="2:14" ht="24" x14ac:dyDescent="0.3">
      <c r="B63" s="12" t="s">
        <v>485</v>
      </c>
      <c r="C63" s="54" t="s">
        <v>486</v>
      </c>
      <c r="D63" s="4">
        <v>33772741</v>
      </c>
      <c r="E63" s="24" t="s">
        <v>487</v>
      </c>
      <c r="F63" s="292">
        <v>672</v>
      </c>
      <c r="G63" s="6">
        <v>0.22</v>
      </c>
      <c r="H63" s="299">
        <f>ROUND(F63/$H$6,0)</f>
        <v>90</v>
      </c>
      <c r="I63" s="300">
        <f>ROUND(F63/$I$6,0)</f>
        <v>78</v>
      </c>
      <c r="J63" s="301">
        <f>ROUND(F63/$J$6,0)</f>
        <v>112</v>
      </c>
      <c r="K63" s="302">
        <f>ROUND(F63/$K$6,0)</f>
        <v>87</v>
      </c>
      <c r="L63" s="301">
        <f>ROUND(F63/$L$6,0)</f>
        <v>122</v>
      </c>
      <c r="M63" s="22" t="s">
        <v>466</v>
      </c>
      <c r="N63" s="22">
        <f>LEN(E63)</f>
        <v>74</v>
      </c>
    </row>
    <row r="64" spans="2:14" ht="24" x14ac:dyDescent="0.3">
      <c r="B64" s="12" t="s">
        <v>485</v>
      </c>
      <c r="C64" s="54" t="s">
        <v>488</v>
      </c>
      <c r="D64" s="4">
        <v>33772841</v>
      </c>
      <c r="E64" s="24" t="s">
        <v>489</v>
      </c>
      <c r="F64" s="292">
        <v>1279</v>
      </c>
      <c r="G64" s="6">
        <v>0.22</v>
      </c>
      <c r="H64" s="299">
        <f>ROUND(F64/$H$6,0)</f>
        <v>172</v>
      </c>
      <c r="I64" s="300">
        <f>ROUND(F64/$I$6,0)</f>
        <v>149</v>
      </c>
      <c r="J64" s="301">
        <f>ROUND(F64/$J$6,0)</f>
        <v>213</v>
      </c>
      <c r="K64" s="302">
        <f>ROUND(F64/$K$6,0)</f>
        <v>166</v>
      </c>
      <c r="L64" s="301">
        <f>ROUND(F64/$L$6,0)</f>
        <v>233</v>
      </c>
      <c r="M64" s="22" t="s">
        <v>466</v>
      </c>
      <c r="N64" s="22">
        <f>LEN(E64)</f>
        <v>83</v>
      </c>
    </row>
    <row r="65" spans="2:14" ht="14.4" x14ac:dyDescent="0.3">
      <c r="C65" s="369" t="s">
        <v>540</v>
      </c>
      <c r="D65" s="348"/>
      <c r="E65" s="348"/>
      <c r="F65" s="348"/>
      <c r="G65" s="348"/>
      <c r="H65" s="348"/>
      <c r="I65" s="348"/>
      <c r="J65" s="348"/>
      <c r="K65" s="348"/>
      <c r="L65" s="349"/>
      <c r="M65" s="70"/>
      <c r="N65" s="71"/>
    </row>
    <row r="66" spans="2:14" ht="24" x14ac:dyDescent="0.3">
      <c r="B66" s="12" t="s">
        <v>485</v>
      </c>
      <c r="C66" s="54" t="s">
        <v>491</v>
      </c>
      <c r="D66" s="4">
        <v>33772721</v>
      </c>
      <c r="E66" s="24" t="s">
        <v>492</v>
      </c>
      <c r="F66" s="292">
        <v>1023</v>
      </c>
      <c r="G66" s="6">
        <v>0.22</v>
      </c>
      <c r="H66" s="299">
        <f>ROUND(F66/$H$6,0)</f>
        <v>138</v>
      </c>
      <c r="I66" s="300">
        <f>ROUND(F66/$I$6,0)</f>
        <v>119</v>
      </c>
      <c r="J66" s="301">
        <f>ROUND(F66/$J$6,0)</f>
        <v>171</v>
      </c>
      <c r="K66" s="302">
        <f>ROUND(F66/$K$6,0)</f>
        <v>133</v>
      </c>
      <c r="L66" s="301">
        <f>ROUND(F66/$L$6,0)</f>
        <v>186</v>
      </c>
      <c r="M66" s="22"/>
      <c r="N66" s="22">
        <f>LEN(E66)</f>
        <v>72</v>
      </c>
    </row>
    <row r="67" spans="2:14" ht="24" x14ac:dyDescent="0.3">
      <c r="B67" s="12" t="s">
        <v>485</v>
      </c>
      <c r="C67" s="54" t="s">
        <v>493</v>
      </c>
      <c r="D67" s="4">
        <v>33772821</v>
      </c>
      <c r="E67" s="24" t="s">
        <v>494</v>
      </c>
      <c r="F67" s="292">
        <v>1813</v>
      </c>
      <c r="G67" s="6">
        <v>0.22</v>
      </c>
      <c r="H67" s="299">
        <f>ROUND(F67/$H$6,0)</f>
        <v>244</v>
      </c>
      <c r="I67" s="300">
        <f>ROUND(F67/$I$6,0)</f>
        <v>211</v>
      </c>
      <c r="J67" s="301">
        <f>ROUND(F67/$J$6,0)</f>
        <v>302</v>
      </c>
      <c r="K67" s="302">
        <f>ROUND(F67/$K$6,0)</f>
        <v>235</v>
      </c>
      <c r="L67" s="301">
        <f>ROUND(F67/$L$6,0)</f>
        <v>330</v>
      </c>
      <c r="M67" s="22"/>
      <c r="N67" s="22">
        <f>LEN(E67)</f>
        <v>79</v>
      </c>
    </row>
    <row r="68" spans="2:14" ht="14.4" x14ac:dyDescent="0.3">
      <c r="B68" s="370" t="s">
        <v>432</v>
      </c>
      <c r="C68" s="348"/>
      <c r="D68" s="348"/>
      <c r="E68" s="348"/>
      <c r="F68" s="348"/>
      <c r="G68" s="348"/>
      <c r="H68" s="348"/>
      <c r="I68" s="348"/>
      <c r="J68" s="348"/>
      <c r="K68" s="348"/>
      <c r="L68" s="349"/>
      <c r="M68" s="70"/>
      <c r="N68" s="71"/>
    </row>
    <row r="69" spans="2:14" ht="14.4" x14ac:dyDescent="0.3">
      <c r="B69" s="12" t="s">
        <v>524</v>
      </c>
      <c r="C69" s="54" t="s">
        <v>541</v>
      </c>
      <c r="D69" s="4">
        <v>33772712</v>
      </c>
      <c r="E69" s="24" t="s">
        <v>542</v>
      </c>
      <c r="F69" s="292">
        <v>711</v>
      </c>
      <c r="G69" s="6">
        <v>0.22</v>
      </c>
      <c r="H69" s="299">
        <f>ROUND(F69/$H$6,0)</f>
        <v>96</v>
      </c>
      <c r="I69" s="300">
        <f>ROUND(F69/$I$6,0)</f>
        <v>83</v>
      </c>
      <c r="J69" s="301">
        <f>ROUND(F69/$J$6,0)</f>
        <v>119</v>
      </c>
      <c r="K69" s="302">
        <f>ROUND(F69/$K$6,0)</f>
        <v>92</v>
      </c>
      <c r="L69" s="301">
        <f>ROUND(F69/$L$6,0)</f>
        <v>129</v>
      </c>
      <c r="M69" s="22"/>
      <c r="N69" s="22">
        <f>LEN(E69)</f>
        <v>66</v>
      </c>
    </row>
    <row r="70" spans="2:14" ht="14.4" x14ac:dyDescent="0.3">
      <c r="B70" s="12" t="s">
        <v>524</v>
      </c>
      <c r="C70" s="54" t="s">
        <v>543</v>
      </c>
      <c r="D70" s="4">
        <v>33772812</v>
      </c>
      <c r="E70" s="24" t="s">
        <v>544</v>
      </c>
      <c r="F70" s="292">
        <v>1353</v>
      </c>
      <c r="G70" s="6">
        <v>0.22</v>
      </c>
      <c r="H70" s="299">
        <f>ROUND(F70/$H$6,0)</f>
        <v>182</v>
      </c>
      <c r="I70" s="300">
        <f>ROUND(F70/$I$6,0)</f>
        <v>157</v>
      </c>
      <c r="J70" s="301">
        <f>ROUND(F70/$J$6,0)</f>
        <v>226</v>
      </c>
      <c r="K70" s="302">
        <f>ROUND(F70/$K$6,0)</f>
        <v>176</v>
      </c>
      <c r="L70" s="301">
        <f>ROUND(F70/$L$6,0)</f>
        <v>246</v>
      </c>
      <c r="M70" s="22"/>
      <c r="N70" s="22">
        <f>LEN(E70)</f>
        <v>75</v>
      </c>
    </row>
    <row r="71" spans="2:14" ht="14.4" x14ac:dyDescent="0.3">
      <c r="B71" s="12" t="s">
        <v>524</v>
      </c>
      <c r="C71" s="54" t="s">
        <v>545</v>
      </c>
      <c r="D71" s="4">
        <v>33772722</v>
      </c>
      <c r="E71" s="24" t="s">
        <v>546</v>
      </c>
      <c r="F71" s="292">
        <v>1082</v>
      </c>
      <c r="G71" s="6">
        <v>0.22</v>
      </c>
      <c r="H71" s="299">
        <f>ROUND(F71/$H$6,0)</f>
        <v>146</v>
      </c>
      <c r="I71" s="300">
        <f>ROUND(F71/$I$6,0)</f>
        <v>126</v>
      </c>
      <c r="J71" s="301">
        <f>ROUND(F71/$J$6,0)</f>
        <v>180</v>
      </c>
      <c r="K71" s="302">
        <f>ROUND(F71/$K$6,0)</f>
        <v>141</v>
      </c>
      <c r="L71" s="301">
        <f>ROUND(F71/$L$6,0)</f>
        <v>197</v>
      </c>
      <c r="M71" s="22"/>
      <c r="N71" s="22">
        <f>LEN(E71)</f>
        <v>64</v>
      </c>
    </row>
    <row r="72" spans="2:14" ht="14.4" x14ac:dyDescent="0.3">
      <c r="B72" s="12" t="s">
        <v>524</v>
      </c>
      <c r="C72" s="54" t="s">
        <v>547</v>
      </c>
      <c r="D72" s="4">
        <v>33772822</v>
      </c>
      <c r="E72" s="24" t="s">
        <v>548</v>
      </c>
      <c r="F72" s="292">
        <v>1917</v>
      </c>
      <c r="G72" s="6">
        <v>0.22</v>
      </c>
      <c r="H72" s="299">
        <f>ROUND(F72/$H$6,0)</f>
        <v>258</v>
      </c>
      <c r="I72" s="300">
        <f>ROUND(F72/$I$6,0)</f>
        <v>223</v>
      </c>
      <c r="J72" s="301">
        <f>ROUND(F72/$J$6,0)</f>
        <v>320</v>
      </c>
      <c r="K72" s="302">
        <f>ROUND(F72/$K$6,0)</f>
        <v>249</v>
      </c>
      <c r="L72" s="301">
        <f>ROUND(F72/$L$6,0)</f>
        <v>349</v>
      </c>
      <c r="M72" s="22"/>
      <c r="N72" s="22">
        <f>LEN(E72)</f>
        <v>73</v>
      </c>
    </row>
    <row r="73" spans="2:14" ht="14.4" x14ac:dyDescent="0.3">
      <c r="B73" s="370" t="s">
        <v>350</v>
      </c>
      <c r="C73" s="348"/>
      <c r="D73" s="348"/>
      <c r="E73" s="348"/>
      <c r="F73" s="348"/>
      <c r="G73" s="348"/>
      <c r="H73" s="348"/>
      <c r="I73" s="348"/>
      <c r="J73" s="348"/>
      <c r="K73" s="348"/>
      <c r="L73" s="349"/>
      <c r="M73" s="70"/>
      <c r="N73" s="71"/>
    </row>
    <row r="74" spans="2:14" ht="14.4" x14ac:dyDescent="0.3">
      <c r="C74" s="369" t="s">
        <v>549</v>
      </c>
      <c r="D74" s="348"/>
      <c r="E74" s="348"/>
      <c r="F74" s="348"/>
      <c r="G74" s="348"/>
      <c r="H74" s="348"/>
      <c r="I74" s="348"/>
      <c r="J74" s="348"/>
      <c r="K74" s="348"/>
      <c r="L74" s="349"/>
      <c r="M74" s="70"/>
      <c r="N74" s="71"/>
    </row>
    <row r="75" spans="2:14" ht="24" x14ac:dyDescent="0.3">
      <c r="B75" s="12" t="s">
        <v>524</v>
      </c>
      <c r="C75" s="54" t="s">
        <v>550</v>
      </c>
      <c r="D75" s="4">
        <v>33772788</v>
      </c>
      <c r="E75" s="24" t="s">
        <v>551</v>
      </c>
      <c r="F75" s="292">
        <v>700</v>
      </c>
      <c r="G75" s="6">
        <v>0.22</v>
      </c>
      <c r="H75" s="299">
        <f>ROUND(F75/$H$6,0)</f>
        <v>94</v>
      </c>
      <c r="I75" s="300">
        <f>ROUND(F75/$I$6,0)</f>
        <v>81</v>
      </c>
      <c r="J75" s="301">
        <f>ROUND(F75/$J$6,0)</f>
        <v>117</v>
      </c>
      <c r="K75" s="302">
        <f>ROUND(F75/$K$6,0)</f>
        <v>91</v>
      </c>
      <c r="L75" s="301">
        <f>ROUND(F75/$L$6,0)</f>
        <v>127</v>
      </c>
      <c r="M75" s="22"/>
      <c r="N75" s="22">
        <f>LEN(E75)</f>
        <v>78</v>
      </c>
    </row>
    <row r="76" spans="2:14" ht="14.4" x14ac:dyDescent="0.3">
      <c r="C76" s="369" t="s">
        <v>552</v>
      </c>
      <c r="D76" s="348"/>
      <c r="E76" s="348"/>
      <c r="F76" s="348"/>
      <c r="G76" s="348"/>
      <c r="H76" s="348"/>
      <c r="I76" s="348"/>
      <c r="J76" s="348"/>
      <c r="K76" s="348"/>
      <c r="L76" s="349"/>
      <c r="M76" s="70"/>
      <c r="N76" s="71"/>
    </row>
    <row r="77" spans="2:14" ht="24" x14ac:dyDescent="0.3">
      <c r="B77" s="12" t="s">
        <v>524</v>
      </c>
      <c r="C77" s="54" t="s">
        <v>553</v>
      </c>
      <c r="D77" s="4">
        <v>33772789</v>
      </c>
      <c r="E77" s="24" t="s">
        <v>554</v>
      </c>
      <c r="F77" s="292">
        <v>700</v>
      </c>
      <c r="G77" s="6">
        <v>0.22</v>
      </c>
      <c r="H77" s="299">
        <f>ROUND(F77/$H$6,0)</f>
        <v>94</v>
      </c>
      <c r="I77" s="300">
        <f>ROUND(F77/$I$6,0)</f>
        <v>81</v>
      </c>
      <c r="J77" s="301">
        <f>ROUND(F77/$J$6,0)</f>
        <v>117</v>
      </c>
      <c r="K77" s="302">
        <f>ROUND(F77/$K$6,0)</f>
        <v>91</v>
      </c>
      <c r="L77" s="301">
        <f>ROUND(F77/$L$6,0)</f>
        <v>127</v>
      </c>
      <c r="M77" s="22"/>
      <c r="N77" s="22">
        <f>LEN(E77)</f>
        <v>88</v>
      </c>
    </row>
    <row r="78" spans="2:14" ht="14.4" x14ac:dyDescent="0.3">
      <c r="B78" s="370" t="s">
        <v>501</v>
      </c>
      <c r="C78" s="348"/>
      <c r="D78" s="348"/>
      <c r="E78" s="348"/>
      <c r="F78" s="348"/>
      <c r="G78" s="348"/>
      <c r="H78" s="348"/>
      <c r="I78" s="348"/>
      <c r="J78" s="348"/>
      <c r="K78" s="348"/>
      <c r="L78" s="349"/>
      <c r="M78" s="70"/>
      <c r="N78" s="71"/>
    </row>
    <row r="79" spans="2:14" ht="14.4" x14ac:dyDescent="0.3">
      <c r="C79" s="369" t="s">
        <v>555</v>
      </c>
      <c r="D79" s="348"/>
      <c r="E79" s="348"/>
      <c r="F79" s="348"/>
      <c r="G79" s="348"/>
      <c r="H79" s="348"/>
      <c r="I79" s="348"/>
      <c r="J79" s="348"/>
      <c r="K79" s="348"/>
      <c r="L79" s="349"/>
      <c r="M79" s="70"/>
      <c r="N79" s="71"/>
    </row>
    <row r="80" spans="2:14" ht="24" x14ac:dyDescent="0.3">
      <c r="B80" s="12" t="s">
        <v>524</v>
      </c>
      <c r="C80" s="54" t="s">
        <v>556</v>
      </c>
      <c r="D80" s="4">
        <v>33772752</v>
      </c>
      <c r="E80" s="24" t="s">
        <v>557</v>
      </c>
      <c r="F80" s="292">
        <v>1353</v>
      </c>
      <c r="G80" s="6">
        <v>0.22</v>
      </c>
      <c r="H80" s="299">
        <f>ROUND(F80/$H$6,0)</f>
        <v>182</v>
      </c>
      <c r="I80" s="300">
        <f>ROUND(F80/$I$6,0)</f>
        <v>157</v>
      </c>
      <c r="J80" s="301">
        <f>ROUND(F80/$J$6,0)</f>
        <v>226</v>
      </c>
      <c r="K80" s="302">
        <f>ROUND(F80/$K$6,0)</f>
        <v>176</v>
      </c>
      <c r="L80" s="301">
        <f>ROUND(F80/$L$6,0)</f>
        <v>246</v>
      </c>
      <c r="M80" s="22" t="s">
        <v>466</v>
      </c>
      <c r="N80" s="22">
        <f>LEN(E80)</f>
        <v>84</v>
      </c>
    </row>
    <row r="81" spans="2:14" ht="24" x14ac:dyDescent="0.3">
      <c r="B81" s="12" t="s">
        <v>524</v>
      </c>
      <c r="C81" s="54" t="s">
        <v>558</v>
      </c>
      <c r="D81" s="4">
        <v>33772844</v>
      </c>
      <c r="E81" s="24" t="s">
        <v>559</v>
      </c>
      <c r="F81" s="292">
        <v>2289</v>
      </c>
      <c r="G81" s="6">
        <v>0.22</v>
      </c>
      <c r="H81" s="299">
        <f>ROUND(F81/$H$6,0)</f>
        <v>308</v>
      </c>
      <c r="I81" s="300">
        <f>ROUND(F81/$I$6,0)</f>
        <v>266</v>
      </c>
      <c r="J81" s="301">
        <f>ROUND(F81/$J$6,0)</f>
        <v>382</v>
      </c>
      <c r="K81" s="302">
        <f>ROUND(F81/$K$6,0)</f>
        <v>297</v>
      </c>
      <c r="L81" s="301">
        <f>ROUND(F81/$L$6,0)</f>
        <v>416</v>
      </c>
      <c r="M81" s="22" t="s">
        <v>466</v>
      </c>
      <c r="N81" s="22">
        <f>LEN(E81)</f>
        <v>85</v>
      </c>
    </row>
    <row r="82" spans="2:14" ht="14.4" x14ac:dyDescent="0.3">
      <c r="C82" s="369" t="s">
        <v>560</v>
      </c>
      <c r="D82" s="348"/>
      <c r="E82" s="348"/>
      <c r="F82" s="348"/>
      <c r="G82" s="348"/>
      <c r="H82" s="348"/>
      <c r="I82" s="348"/>
      <c r="J82" s="348"/>
      <c r="K82" s="348"/>
      <c r="L82" s="349"/>
      <c r="M82" s="70"/>
      <c r="N82" s="71"/>
    </row>
    <row r="83" spans="2:14" ht="24" x14ac:dyDescent="0.3">
      <c r="B83" s="73" t="s">
        <v>524</v>
      </c>
      <c r="C83" s="72" t="s">
        <v>561</v>
      </c>
      <c r="D83" s="8">
        <v>33772744</v>
      </c>
      <c r="E83" s="26" t="s">
        <v>562</v>
      </c>
      <c r="F83" s="292">
        <v>1353</v>
      </c>
      <c r="G83" s="6">
        <v>0.22</v>
      </c>
      <c r="H83" s="299">
        <f>ROUND(F83/$H$6,0)</f>
        <v>182</v>
      </c>
      <c r="I83" s="300">
        <f>ROUND(F83/$I$6,0)</f>
        <v>157</v>
      </c>
      <c r="J83" s="301">
        <f>ROUND(F83/$J$6,0)</f>
        <v>226</v>
      </c>
      <c r="K83" s="302">
        <f>ROUND(F83/$K$6,0)</f>
        <v>176</v>
      </c>
      <c r="L83" s="301">
        <f>ROUND(F83/$L$6,0)</f>
        <v>246</v>
      </c>
      <c r="M83" s="22" t="s">
        <v>466</v>
      </c>
      <c r="N83" s="22">
        <f>LEN(E83)</f>
        <v>85</v>
      </c>
    </row>
    <row r="84" spans="2:14" ht="24" x14ac:dyDescent="0.3">
      <c r="B84" s="12" t="s">
        <v>524</v>
      </c>
      <c r="C84" s="54" t="s">
        <v>563</v>
      </c>
      <c r="D84" s="4">
        <v>33772814</v>
      </c>
      <c r="E84" s="24" t="s">
        <v>564</v>
      </c>
      <c r="F84" s="292">
        <v>2289</v>
      </c>
      <c r="G84" s="6">
        <v>0.22</v>
      </c>
      <c r="H84" s="299">
        <f>ROUND(F84/$H$6,0)</f>
        <v>308</v>
      </c>
      <c r="I84" s="300">
        <f>ROUND(F84/$I$6,0)</f>
        <v>266</v>
      </c>
      <c r="J84" s="301">
        <f>ROUND(F84/$J$6,0)</f>
        <v>382</v>
      </c>
      <c r="K84" s="302">
        <f>ROUND(F84/$K$6,0)</f>
        <v>297</v>
      </c>
      <c r="L84" s="301">
        <f>ROUND(F84/$L$6,0)</f>
        <v>416</v>
      </c>
      <c r="M84" s="22"/>
      <c r="N84" s="22">
        <f>LEN(E84)</f>
        <v>94</v>
      </c>
    </row>
    <row r="85" spans="2:14" ht="14.4" x14ac:dyDescent="0.3">
      <c r="C85" s="369" t="s">
        <v>565</v>
      </c>
      <c r="D85" s="348"/>
      <c r="E85" s="348"/>
      <c r="F85" s="348"/>
      <c r="G85" s="348"/>
      <c r="H85" s="348"/>
      <c r="I85" s="348"/>
      <c r="J85" s="348"/>
      <c r="K85" s="348"/>
      <c r="L85" s="349"/>
      <c r="M85" s="70"/>
      <c r="N85" s="71"/>
    </row>
    <row r="86" spans="2:14" ht="24" x14ac:dyDescent="0.3">
      <c r="B86" s="12" t="s">
        <v>524</v>
      </c>
      <c r="C86" s="54" t="s">
        <v>566</v>
      </c>
      <c r="D86" s="4">
        <v>33772746</v>
      </c>
      <c r="E86" s="24" t="s">
        <v>567</v>
      </c>
      <c r="F86" s="292">
        <v>1353</v>
      </c>
      <c r="G86" s="6">
        <v>0.22</v>
      </c>
      <c r="H86" s="299">
        <f>ROUND(F86/$H$6,0)</f>
        <v>182</v>
      </c>
      <c r="I86" s="300">
        <f>ROUND(F86/$I$6,0)</f>
        <v>157</v>
      </c>
      <c r="J86" s="301">
        <f>ROUND(F86/$J$6,0)</f>
        <v>226</v>
      </c>
      <c r="K86" s="302">
        <f>ROUND(F86/$K$6,0)</f>
        <v>176</v>
      </c>
      <c r="L86" s="301">
        <f>ROUND(F86/$L$6,0)</f>
        <v>246</v>
      </c>
      <c r="M86" s="22" t="s">
        <v>466</v>
      </c>
      <c r="N86" s="22">
        <f>LEN(E86)</f>
        <v>92</v>
      </c>
    </row>
    <row r="87" spans="2:14" ht="24" x14ac:dyDescent="0.3">
      <c r="B87" s="12" t="s">
        <v>524</v>
      </c>
      <c r="C87" s="54" t="s">
        <v>568</v>
      </c>
      <c r="D87" s="4">
        <v>33772816</v>
      </c>
      <c r="E87" s="24" t="s">
        <v>569</v>
      </c>
      <c r="F87" s="292">
        <v>2289</v>
      </c>
      <c r="G87" s="6">
        <v>0.22</v>
      </c>
      <c r="H87" s="299">
        <f>ROUND(F87/$H$6,0)</f>
        <v>308</v>
      </c>
      <c r="I87" s="300">
        <f>ROUND(F87/$I$6,0)</f>
        <v>266</v>
      </c>
      <c r="J87" s="301">
        <f>ROUND(F87/$J$6,0)</f>
        <v>382</v>
      </c>
      <c r="K87" s="302">
        <f>ROUND(F87/$K$6,0)</f>
        <v>297</v>
      </c>
      <c r="L87" s="301">
        <f>ROUND(F87/$L$6,0)</f>
        <v>416</v>
      </c>
      <c r="M87" s="22"/>
      <c r="N87" s="22">
        <f>LEN(E87)</f>
        <v>93</v>
      </c>
    </row>
    <row r="88" spans="2:14" ht="14.4" x14ac:dyDescent="0.3">
      <c r="C88" s="369" t="s">
        <v>570</v>
      </c>
      <c r="D88" s="348"/>
      <c r="E88" s="348"/>
      <c r="F88" s="348"/>
      <c r="G88" s="348"/>
      <c r="H88" s="348"/>
      <c r="I88" s="348"/>
      <c r="J88" s="348"/>
      <c r="K88" s="348"/>
      <c r="L88" s="349"/>
      <c r="M88" s="70"/>
      <c r="N88" s="71"/>
    </row>
    <row r="89" spans="2:14" ht="24" x14ac:dyDescent="0.3">
      <c r="B89" s="12" t="s">
        <v>524</v>
      </c>
      <c r="C89" s="54" t="s">
        <v>571</v>
      </c>
      <c r="D89" s="4">
        <v>33772736</v>
      </c>
      <c r="E89" s="24" t="s">
        <v>572</v>
      </c>
      <c r="F89" s="292">
        <v>2816</v>
      </c>
      <c r="G89" s="6">
        <v>0.22</v>
      </c>
      <c r="H89" s="299">
        <f>ROUND(F89/$H$6,0)</f>
        <v>379</v>
      </c>
      <c r="I89" s="300">
        <f>ROUND(F89/$I$6,0)</f>
        <v>327</v>
      </c>
      <c r="J89" s="301">
        <f>ROUND(F89/$J$6,0)</f>
        <v>469</v>
      </c>
      <c r="K89" s="302">
        <f>ROUND(F89/$K$6,0)</f>
        <v>366</v>
      </c>
      <c r="L89" s="301">
        <f>ROUND(F89/$L$6,0)</f>
        <v>512</v>
      </c>
      <c r="M89" s="22"/>
      <c r="N89" s="22">
        <f>LEN(E89)</f>
        <v>83</v>
      </c>
    </row>
    <row r="90" spans="2:14" ht="24" x14ac:dyDescent="0.3">
      <c r="B90" s="12" t="s">
        <v>524</v>
      </c>
      <c r="C90" s="54" t="s">
        <v>573</v>
      </c>
      <c r="D90" s="4">
        <v>33772836</v>
      </c>
      <c r="E90" s="24" t="s">
        <v>574</v>
      </c>
      <c r="F90" s="292">
        <v>3337</v>
      </c>
      <c r="G90" s="6">
        <v>0.22</v>
      </c>
      <c r="H90" s="299">
        <f>ROUND(F90/$H$6,0)</f>
        <v>449</v>
      </c>
      <c r="I90" s="300">
        <f>ROUND(F90/$I$6,0)</f>
        <v>388</v>
      </c>
      <c r="J90" s="301">
        <f>ROUND(F90/$J$6,0)</f>
        <v>556</v>
      </c>
      <c r="K90" s="302">
        <f>ROUND(F90/$K$6,0)</f>
        <v>433</v>
      </c>
      <c r="L90" s="301">
        <f>ROUND(F90/$L$6,0)</f>
        <v>607</v>
      </c>
      <c r="M90" s="22"/>
      <c r="N90" s="22">
        <f>LEN(E90)</f>
        <v>92</v>
      </c>
    </row>
    <row r="91" spans="2:14" ht="14.4" x14ac:dyDescent="0.3">
      <c r="B91" s="370" t="s">
        <v>575</v>
      </c>
      <c r="C91" s="348"/>
      <c r="D91" s="348"/>
      <c r="E91" s="348"/>
      <c r="F91" s="348"/>
      <c r="G91" s="348"/>
      <c r="H91" s="348"/>
      <c r="I91" s="348"/>
      <c r="J91" s="348"/>
      <c r="K91" s="348"/>
      <c r="L91" s="349"/>
      <c r="M91" s="70"/>
      <c r="N91" s="71"/>
    </row>
    <row r="92" spans="2:14" ht="14.4" x14ac:dyDescent="0.3">
      <c r="C92" s="369" t="s">
        <v>576</v>
      </c>
      <c r="D92" s="348"/>
      <c r="E92" s="348"/>
      <c r="F92" s="348"/>
      <c r="G92" s="348"/>
      <c r="H92" s="348"/>
      <c r="I92" s="348"/>
      <c r="J92" s="348"/>
      <c r="K92" s="348"/>
      <c r="L92" s="349"/>
      <c r="M92" s="70"/>
      <c r="N92" s="71"/>
    </row>
    <row r="93" spans="2:14" ht="24" x14ac:dyDescent="0.3">
      <c r="B93" s="12" t="s">
        <v>485</v>
      </c>
      <c r="C93" s="54" t="s">
        <v>577</v>
      </c>
      <c r="D93" s="4">
        <v>33772782</v>
      </c>
      <c r="E93" s="24" t="s">
        <v>578</v>
      </c>
      <c r="F93" s="292">
        <v>1800</v>
      </c>
      <c r="G93" s="6">
        <v>0.22</v>
      </c>
      <c r="H93" s="299">
        <f>ROUND(F93/$H$6,0)</f>
        <v>242</v>
      </c>
      <c r="I93" s="300">
        <f>ROUND(F93/$I$6,0)</f>
        <v>209</v>
      </c>
      <c r="J93" s="301">
        <f>ROUND(F93/$J$6,0)</f>
        <v>300</v>
      </c>
      <c r="K93" s="302">
        <f>ROUND(F93/$K$6,0)</f>
        <v>234</v>
      </c>
      <c r="L93" s="301">
        <f>ROUND(F93/$L$6,0)</f>
        <v>327</v>
      </c>
      <c r="M93" s="22"/>
      <c r="N93" s="22">
        <f>LEN(E93)</f>
        <v>80</v>
      </c>
    </row>
    <row r="94" spans="2:14" ht="24" x14ac:dyDescent="0.3">
      <c r="B94" s="12" t="s">
        <v>485</v>
      </c>
      <c r="C94" s="54" t="s">
        <v>579</v>
      </c>
      <c r="D94" s="4">
        <v>33772828</v>
      </c>
      <c r="E94" s="24" t="s">
        <v>580</v>
      </c>
      <c r="F94" s="292">
        <v>1800</v>
      </c>
      <c r="G94" s="6">
        <v>0.22</v>
      </c>
      <c r="H94" s="299">
        <f>ROUND(F94/$H$6,0)</f>
        <v>242</v>
      </c>
      <c r="I94" s="300">
        <f>ROUND(F94/$I$6,0)</f>
        <v>209</v>
      </c>
      <c r="J94" s="301">
        <f>ROUND(F94/$J$6,0)</f>
        <v>300</v>
      </c>
      <c r="K94" s="302">
        <f>ROUND(F94/$K$6,0)</f>
        <v>234</v>
      </c>
      <c r="L94" s="301">
        <f>ROUND(F94/$L$6,0)</f>
        <v>327</v>
      </c>
      <c r="M94" s="22"/>
      <c r="N94" s="22">
        <f>LEN(E94)</f>
        <v>84</v>
      </c>
    </row>
    <row r="95" spans="2:14" ht="14.4" x14ac:dyDescent="0.3">
      <c r="B95" s="370" t="s">
        <v>257</v>
      </c>
      <c r="C95" s="348"/>
      <c r="D95" s="348"/>
      <c r="E95" s="348"/>
      <c r="F95" s="348"/>
      <c r="G95" s="348"/>
      <c r="H95" s="348"/>
      <c r="I95" s="348"/>
      <c r="J95" s="348"/>
      <c r="K95" s="348"/>
      <c r="L95" s="349"/>
      <c r="M95" s="70"/>
      <c r="N95" s="71"/>
    </row>
    <row r="96" spans="2:14" ht="14.4" x14ac:dyDescent="0.3">
      <c r="C96" s="369" t="s">
        <v>581</v>
      </c>
      <c r="D96" s="348"/>
      <c r="E96" s="348"/>
      <c r="F96" s="348"/>
      <c r="G96" s="348"/>
      <c r="H96" s="348"/>
      <c r="I96" s="348"/>
      <c r="J96" s="348"/>
      <c r="K96" s="348"/>
      <c r="L96" s="349"/>
      <c r="M96" s="70"/>
      <c r="N96" s="71"/>
    </row>
    <row r="97" spans="2:14" ht="24" x14ac:dyDescent="0.3">
      <c r="B97" s="12" t="s">
        <v>485</v>
      </c>
      <c r="C97" s="54" t="s">
        <v>508</v>
      </c>
      <c r="D97" s="4">
        <v>33772767</v>
      </c>
      <c r="E97" s="24" t="s">
        <v>509</v>
      </c>
      <c r="F97" s="292">
        <v>853</v>
      </c>
      <c r="G97" s="6">
        <v>0.22</v>
      </c>
      <c r="H97" s="299">
        <f>ROUND(F97/$H$6,0)</f>
        <v>115</v>
      </c>
      <c r="I97" s="300">
        <f>ROUND(F97/$I$6,0)</f>
        <v>99</v>
      </c>
      <c r="J97" s="301">
        <f>ROUND(F97/$J$6,0)</f>
        <v>142</v>
      </c>
      <c r="K97" s="302">
        <f>ROUND(F97/$K$6,0)</f>
        <v>111</v>
      </c>
      <c r="L97" s="301">
        <f>ROUND(F97/$L$6,0)</f>
        <v>155</v>
      </c>
      <c r="M97" s="22" t="s">
        <v>466</v>
      </c>
      <c r="N97" s="22">
        <f>LEN(E97)</f>
        <v>86</v>
      </c>
    </row>
    <row r="98" spans="2:14" ht="24" x14ac:dyDescent="0.3">
      <c r="B98" s="12" t="s">
        <v>485</v>
      </c>
      <c r="C98" s="55" t="s">
        <v>582</v>
      </c>
      <c r="D98" s="7" t="s">
        <v>583</v>
      </c>
      <c r="E98" s="23" t="s">
        <v>584</v>
      </c>
      <c r="F98" s="292">
        <v>828</v>
      </c>
      <c r="G98" s="6">
        <v>0.22</v>
      </c>
      <c r="H98" s="299">
        <f>ROUND(F98/$H$6,0)</f>
        <v>111</v>
      </c>
      <c r="I98" s="300">
        <f>ROUND(F98/$I$6,0)</f>
        <v>96</v>
      </c>
      <c r="J98" s="301">
        <f>ROUND(F98/$J$6,0)</f>
        <v>138</v>
      </c>
      <c r="K98" s="302">
        <f>ROUND(F98/$K$6,0)</f>
        <v>108</v>
      </c>
      <c r="L98" s="301">
        <f>ROUND(F98/$L$6,0)</f>
        <v>151</v>
      </c>
      <c r="M98" s="22"/>
      <c r="N98" s="22">
        <f>LEN(E98)</f>
        <v>87</v>
      </c>
    </row>
    <row r="99" spans="2:14" ht="24" x14ac:dyDescent="0.3">
      <c r="B99" s="12" t="s">
        <v>485</v>
      </c>
      <c r="C99" s="54" t="s">
        <v>585</v>
      </c>
      <c r="D99" s="4">
        <v>33772764</v>
      </c>
      <c r="E99" s="24" t="s">
        <v>586</v>
      </c>
      <c r="F99" s="292">
        <v>853</v>
      </c>
      <c r="G99" s="6">
        <v>0.22</v>
      </c>
      <c r="H99" s="299">
        <f>ROUND(F99/$H$6,0)</f>
        <v>115</v>
      </c>
      <c r="I99" s="300">
        <f>ROUND(F99/$I$6,0)</f>
        <v>99</v>
      </c>
      <c r="J99" s="301">
        <f>ROUND(F99/$J$6,0)</f>
        <v>142</v>
      </c>
      <c r="K99" s="302">
        <f>ROUND(F99/$K$6,0)</f>
        <v>111</v>
      </c>
      <c r="L99" s="301">
        <f>ROUND(F99/$L$6,0)</f>
        <v>155</v>
      </c>
      <c r="M99" s="22"/>
      <c r="N99" s="22">
        <f>LEN(E99)</f>
        <v>88</v>
      </c>
    </row>
    <row r="100" spans="2:14" ht="24" x14ac:dyDescent="0.3">
      <c r="B100" s="12" t="s">
        <v>485</v>
      </c>
      <c r="C100" s="55" t="s">
        <v>587</v>
      </c>
      <c r="D100" s="7" t="s">
        <v>588</v>
      </c>
      <c r="E100" s="23" t="s">
        <v>589</v>
      </c>
      <c r="F100" s="292">
        <v>828</v>
      </c>
      <c r="G100" s="6">
        <v>0.22</v>
      </c>
      <c r="H100" s="299">
        <f>ROUND(F100/$H$6,0)</f>
        <v>111</v>
      </c>
      <c r="I100" s="300">
        <f>ROUND(F100/$I$6,0)</f>
        <v>96</v>
      </c>
      <c r="J100" s="301">
        <f>ROUND(F100/$J$6,0)</f>
        <v>138</v>
      </c>
      <c r="K100" s="302">
        <f>ROUND(F100/$K$6,0)</f>
        <v>108</v>
      </c>
      <c r="L100" s="301">
        <f>ROUND(F100/$L$6,0)</f>
        <v>151</v>
      </c>
      <c r="M100" s="22"/>
      <c r="N100" s="22">
        <f>LEN(E100)</f>
        <v>87</v>
      </c>
    </row>
    <row r="101" spans="2:14" ht="14.4" x14ac:dyDescent="0.3">
      <c r="C101" s="369" t="s">
        <v>590</v>
      </c>
      <c r="D101" s="348"/>
      <c r="E101" s="348"/>
      <c r="F101" s="348"/>
      <c r="G101" s="348"/>
      <c r="H101" s="348"/>
      <c r="I101" s="348"/>
      <c r="J101" s="348"/>
      <c r="K101" s="348"/>
      <c r="L101" s="349"/>
      <c r="M101" s="70"/>
      <c r="N101" s="71"/>
    </row>
    <row r="102" spans="2:14" ht="24" x14ac:dyDescent="0.3">
      <c r="B102" s="12" t="s">
        <v>485</v>
      </c>
      <c r="C102" s="54" t="s">
        <v>591</v>
      </c>
      <c r="D102" s="4">
        <v>33772765</v>
      </c>
      <c r="E102" s="24" t="s">
        <v>592</v>
      </c>
      <c r="F102" s="292">
        <v>853</v>
      </c>
      <c r="G102" s="6">
        <v>0.22</v>
      </c>
      <c r="H102" s="299">
        <f>ROUND(F102/$H$6,0)</f>
        <v>115</v>
      </c>
      <c r="I102" s="300">
        <f>ROUND(F102/$I$6,0)</f>
        <v>99</v>
      </c>
      <c r="J102" s="301">
        <f>ROUND(F102/$J$6,0)</f>
        <v>142</v>
      </c>
      <c r="K102" s="302">
        <f>ROUND(F102/$K$6,0)</f>
        <v>111</v>
      </c>
      <c r="L102" s="301">
        <f>ROUND(F102/$L$6,0)</f>
        <v>155</v>
      </c>
      <c r="M102" s="22"/>
      <c r="N102" s="22">
        <f>LEN(E102)</f>
        <v>90</v>
      </c>
    </row>
    <row r="103" spans="2:14" ht="24" x14ac:dyDescent="0.3">
      <c r="B103" s="12" t="s">
        <v>485</v>
      </c>
      <c r="C103" s="55" t="s">
        <v>593</v>
      </c>
      <c r="D103" s="7" t="s">
        <v>594</v>
      </c>
      <c r="E103" s="23" t="s">
        <v>595</v>
      </c>
      <c r="F103" s="292">
        <v>828</v>
      </c>
      <c r="G103" s="6">
        <v>0.22</v>
      </c>
      <c r="H103" s="299">
        <f>ROUND(F103/$H$6,0)</f>
        <v>111</v>
      </c>
      <c r="I103" s="300">
        <f>ROUND(F103/$I$6,0)</f>
        <v>96</v>
      </c>
      <c r="J103" s="301">
        <f>ROUND(F103/$J$6,0)</f>
        <v>138</v>
      </c>
      <c r="K103" s="302">
        <f>ROUND(F103/$K$6,0)</f>
        <v>108</v>
      </c>
      <c r="L103" s="301">
        <f>ROUND(F103/$L$6,0)</f>
        <v>151</v>
      </c>
      <c r="M103" s="22"/>
      <c r="N103" s="22">
        <f>LEN(E103)</f>
        <v>85</v>
      </c>
    </row>
    <row r="104" spans="2:14" ht="14.4" x14ac:dyDescent="0.3">
      <c r="B104" s="370" t="s">
        <v>378</v>
      </c>
      <c r="C104" s="348"/>
      <c r="D104" s="348"/>
      <c r="E104" s="348"/>
      <c r="F104" s="348"/>
      <c r="G104" s="348"/>
      <c r="H104" s="348"/>
      <c r="I104" s="348"/>
      <c r="J104" s="348"/>
      <c r="K104" s="348"/>
      <c r="L104" s="349"/>
      <c r="M104" s="70"/>
      <c r="N104" s="71"/>
    </row>
    <row r="105" spans="2:14" ht="14.4" x14ac:dyDescent="0.3">
      <c r="C105" s="369" t="s">
        <v>596</v>
      </c>
      <c r="D105" s="348"/>
      <c r="E105" s="348"/>
      <c r="F105" s="348"/>
      <c r="G105" s="348"/>
      <c r="H105" s="348"/>
      <c r="I105" s="348"/>
      <c r="J105" s="348"/>
      <c r="K105" s="348"/>
      <c r="L105" s="349"/>
      <c r="M105" s="70"/>
      <c r="N105" s="71"/>
    </row>
    <row r="106" spans="2:14" ht="24" x14ac:dyDescent="0.3">
      <c r="B106" s="12" t="s">
        <v>485</v>
      </c>
      <c r="C106" s="54" t="s">
        <v>517</v>
      </c>
      <c r="D106" s="4">
        <v>33772761</v>
      </c>
      <c r="E106" s="24" t="s">
        <v>518</v>
      </c>
      <c r="F106" s="292">
        <v>650</v>
      </c>
      <c r="G106" s="6">
        <v>0.22</v>
      </c>
      <c r="H106" s="299">
        <f>ROUND(F106/$H$6,0)</f>
        <v>87</v>
      </c>
      <c r="I106" s="300">
        <f>ROUND(F106/$I$6,0)</f>
        <v>76</v>
      </c>
      <c r="J106" s="301">
        <f>ROUND(F106/$J$6,0)</f>
        <v>108</v>
      </c>
      <c r="K106" s="302">
        <f>ROUND(F106/$K$6,0)</f>
        <v>84</v>
      </c>
      <c r="L106" s="301">
        <f>ROUND(F106/$L$6,0)</f>
        <v>118</v>
      </c>
      <c r="M106" s="22"/>
      <c r="N106" s="22">
        <f>LEN(E106)</f>
        <v>75</v>
      </c>
    </row>
    <row r="107" spans="2:14" ht="14.4" x14ac:dyDescent="0.3">
      <c r="C107" s="369" t="s">
        <v>597</v>
      </c>
      <c r="D107" s="348"/>
      <c r="E107" s="348"/>
      <c r="F107" s="348"/>
      <c r="G107" s="348"/>
      <c r="H107" s="348"/>
      <c r="I107" s="348"/>
      <c r="J107" s="348"/>
      <c r="K107" s="348"/>
      <c r="L107" s="349"/>
      <c r="M107" s="70"/>
      <c r="N107" s="71"/>
    </row>
    <row r="108" spans="2:14" ht="24" x14ac:dyDescent="0.3">
      <c r="B108" s="12" t="s">
        <v>485</v>
      </c>
      <c r="C108" s="54" t="s">
        <v>511</v>
      </c>
      <c r="D108" s="4">
        <v>33772753</v>
      </c>
      <c r="E108" s="24" t="s">
        <v>512</v>
      </c>
      <c r="F108" s="292">
        <v>650</v>
      </c>
      <c r="G108" s="6">
        <v>0.22</v>
      </c>
      <c r="H108" s="299">
        <f>ROUND(F108/$H$6,0)</f>
        <v>87</v>
      </c>
      <c r="I108" s="300">
        <f>ROUND(F108/$I$6,0)</f>
        <v>76</v>
      </c>
      <c r="J108" s="301">
        <f>ROUND(F108/$J$6,0)</f>
        <v>108</v>
      </c>
      <c r="K108" s="302">
        <f>ROUND(F108/$K$6,0)</f>
        <v>84</v>
      </c>
      <c r="L108" s="301">
        <f>ROUND(F108/$L$6,0)</f>
        <v>118</v>
      </c>
      <c r="M108" s="22"/>
      <c r="N108" s="22">
        <f>LEN(E108)</f>
        <v>76</v>
      </c>
    </row>
    <row r="109" spans="2:14" ht="14.4" x14ac:dyDescent="0.3">
      <c r="B109" s="350" t="s">
        <v>598</v>
      </c>
      <c r="C109" s="348"/>
      <c r="D109" s="348"/>
      <c r="E109" s="348"/>
      <c r="F109" s="348"/>
      <c r="G109" s="348"/>
      <c r="H109" s="348"/>
      <c r="I109" s="348"/>
      <c r="J109" s="348"/>
      <c r="K109" s="348"/>
      <c r="L109" s="349"/>
      <c r="M109" s="70"/>
      <c r="N109" s="71"/>
    </row>
    <row r="110" spans="2:14" ht="14.4" x14ac:dyDescent="0.3">
      <c r="B110" s="370" t="s">
        <v>599</v>
      </c>
      <c r="C110" s="348"/>
      <c r="D110" s="348"/>
      <c r="E110" s="348"/>
      <c r="F110" s="348"/>
      <c r="G110" s="348"/>
      <c r="H110" s="348"/>
      <c r="I110" s="348"/>
      <c r="J110" s="348"/>
      <c r="K110" s="348"/>
      <c r="L110" s="349"/>
      <c r="M110" s="70"/>
      <c r="N110" s="71"/>
    </row>
    <row r="111" spans="2:14" ht="24" x14ac:dyDescent="0.3">
      <c r="B111" s="12" t="s">
        <v>485</v>
      </c>
      <c r="C111" s="54" t="s">
        <v>600</v>
      </c>
      <c r="D111" s="4">
        <v>33772748</v>
      </c>
      <c r="E111" s="24" t="s">
        <v>601</v>
      </c>
      <c r="F111" s="292">
        <v>201</v>
      </c>
      <c r="G111" s="6">
        <v>0.22</v>
      </c>
      <c r="H111" s="299">
        <f>ROUND(F111/$H$6,0)</f>
        <v>27</v>
      </c>
      <c r="I111" s="300">
        <f>ROUND(F111/$I$6,0)</f>
        <v>23</v>
      </c>
      <c r="J111" s="301">
        <f>ROUND(F111/$J$6,0)</f>
        <v>34</v>
      </c>
      <c r="K111" s="302">
        <f>ROUND(F111/$K$6,0)</f>
        <v>26</v>
      </c>
      <c r="L111" s="301">
        <f>ROUND(F111/$L$6,0)</f>
        <v>37</v>
      </c>
      <c r="M111" s="22" t="s">
        <v>466</v>
      </c>
      <c r="N111" s="22">
        <f>LEN(E111)</f>
        <v>67</v>
      </c>
    </row>
    <row r="112" spans="2:14" ht="24" x14ac:dyDescent="0.3">
      <c r="B112" s="12" t="s">
        <v>485</v>
      </c>
      <c r="C112" s="54" t="s">
        <v>602</v>
      </c>
      <c r="D112" s="4">
        <v>33772848</v>
      </c>
      <c r="E112" s="24" t="s">
        <v>603</v>
      </c>
      <c r="F112" s="292">
        <v>278</v>
      </c>
      <c r="G112" s="6">
        <v>0.22</v>
      </c>
      <c r="H112" s="299">
        <f>ROUND(F112/$H$6,0)</f>
        <v>37</v>
      </c>
      <c r="I112" s="300">
        <f>ROUND(F112/$I$6,0)</f>
        <v>32</v>
      </c>
      <c r="J112" s="301">
        <f>ROUND(F112/$J$6,0)</f>
        <v>46</v>
      </c>
      <c r="K112" s="302">
        <f>ROUND(F112/$K$6,0)</f>
        <v>36</v>
      </c>
      <c r="L112" s="301">
        <f>ROUND(F112/$L$6,0)</f>
        <v>51</v>
      </c>
      <c r="M112" s="22" t="s">
        <v>466</v>
      </c>
      <c r="N112" s="22">
        <f>LEN(E112)</f>
        <v>76</v>
      </c>
    </row>
    <row r="113" spans="2:14" ht="14.4" x14ac:dyDescent="0.3">
      <c r="B113" s="370" t="s">
        <v>362</v>
      </c>
      <c r="C113" s="348"/>
      <c r="D113" s="348"/>
      <c r="E113" s="348"/>
      <c r="F113" s="348"/>
      <c r="G113" s="348"/>
      <c r="H113" s="348"/>
      <c r="I113" s="348"/>
      <c r="J113" s="348"/>
      <c r="K113" s="348"/>
      <c r="L113" s="349"/>
      <c r="M113" s="70"/>
      <c r="N113" s="71"/>
    </row>
    <row r="114" spans="2:14" ht="24" x14ac:dyDescent="0.3">
      <c r="B114" s="12" t="s">
        <v>485</v>
      </c>
      <c r="C114" s="54" t="s">
        <v>604</v>
      </c>
      <c r="D114" s="4">
        <v>33772709</v>
      </c>
      <c r="E114" s="24" t="s">
        <v>605</v>
      </c>
      <c r="F114" s="292">
        <v>842</v>
      </c>
      <c r="G114" s="6">
        <v>0.22</v>
      </c>
      <c r="H114" s="299">
        <f>ROUND(F114/$H$6,0)</f>
        <v>113</v>
      </c>
      <c r="I114" s="300">
        <f>ROUND(F114/$I$6,0)</f>
        <v>98</v>
      </c>
      <c r="J114" s="301">
        <f>ROUND(F114/$J$6,0)</f>
        <v>140</v>
      </c>
      <c r="K114" s="302">
        <f>ROUND(F114/$K$6,0)</f>
        <v>109</v>
      </c>
      <c r="L114" s="301">
        <f>ROUND(F114/$L$6,0)</f>
        <v>153</v>
      </c>
      <c r="M114" s="22"/>
      <c r="N114" s="22">
        <f>LEN(E114)</f>
        <v>89</v>
      </c>
    </row>
    <row r="115" spans="2:14" ht="24" x14ac:dyDescent="0.3">
      <c r="B115" s="12" t="s">
        <v>485</v>
      </c>
      <c r="C115" s="54" t="s">
        <v>606</v>
      </c>
      <c r="D115" s="4">
        <v>33772809</v>
      </c>
      <c r="E115" s="24" t="s">
        <v>607</v>
      </c>
      <c r="F115" s="292">
        <v>1620</v>
      </c>
      <c r="G115" s="6">
        <v>0.22</v>
      </c>
      <c r="H115" s="299">
        <f>ROUND(F115/$H$6,0)</f>
        <v>218</v>
      </c>
      <c r="I115" s="300">
        <f>ROUND(F115/$I$6,0)</f>
        <v>188</v>
      </c>
      <c r="J115" s="301">
        <f>ROUND(F115/$J$6,0)</f>
        <v>270</v>
      </c>
      <c r="K115" s="302">
        <f>ROUND(F115/$K$6,0)</f>
        <v>210</v>
      </c>
      <c r="L115" s="301">
        <f>ROUND(F115/$L$6,0)</f>
        <v>295</v>
      </c>
      <c r="M115" s="22"/>
      <c r="N115" s="22">
        <f>LEN(E115)</f>
        <v>98</v>
      </c>
    </row>
    <row r="116" spans="2:14" ht="24" x14ac:dyDescent="0.3">
      <c r="B116" s="12" t="s">
        <v>485</v>
      </c>
      <c r="C116" s="54" t="s">
        <v>608</v>
      </c>
      <c r="D116" s="4">
        <v>33772719</v>
      </c>
      <c r="E116" s="24" t="s">
        <v>609</v>
      </c>
      <c r="F116" s="292">
        <v>211</v>
      </c>
      <c r="G116" s="6">
        <v>0.22</v>
      </c>
      <c r="H116" s="299">
        <f>ROUND(F116/$H$6,0)</f>
        <v>28</v>
      </c>
      <c r="I116" s="300">
        <f>ROUND(F116/$I$6,0)</f>
        <v>25</v>
      </c>
      <c r="J116" s="301">
        <f>ROUND(F116/$J$6,0)</f>
        <v>35</v>
      </c>
      <c r="K116" s="302">
        <f>ROUND(F116/$K$6,0)</f>
        <v>27</v>
      </c>
      <c r="L116" s="301">
        <f>ROUND(F116/$L$6,0)</f>
        <v>38</v>
      </c>
      <c r="M116" s="22"/>
      <c r="N116" s="22">
        <f>LEN(E116)</f>
        <v>75</v>
      </c>
    </row>
    <row r="117" spans="2:14" ht="24" x14ac:dyDescent="0.3">
      <c r="B117" s="12" t="s">
        <v>485</v>
      </c>
      <c r="C117" s="54" t="s">
        <v>610</v>
      </c>
      <c r="D117" s="4">
        <v>33772819</v>
      </c>
      <c r="E117" s="24" t="s">
        <v>611</v>
      </c>
      <c r="F117" s="292">
        <v>309</v>
      </c>
      <c r="G117" s="6">
        <v>0.22</v>
      </c>
      <c r="H117" s="299">
        <f>ROUND(F117/$H$6,0)</f>
        <v>42</v>
      </c>
      <c r="I117" s="300">
        <f>ROUND(F117/$I$6,0)</f>
        <v>36</v>
      </c>
      <c r="J117" s="301">
        <f>ROUND(F117/$J$6,0)</f>
        <v>52</v>
      </c>
      <c r="K117" s="302">
        <f>ROUND(F117/$K$6,0)</f>
        <v>40</v>
      </c>
      <c r="L117" s="301">
        <f>ROUND(F117/$L$6,0)</f>
        <v>56</v>
      </c>
      <c r="M117" s="22"/>
      <c r="N117" s="22">
        <f>LEN(E117)</f>
        <v>84</v>
      </c>
    </row>
    <row r="118" spans="2:14" ht="14.4" x14ac:dyDescent="0.3">
      <c r="B118" s="370" t="s">
        <v>350</v>
      </c>
      <c r="C118" s="348"/>
      <c r="D118" s="348"/>
      <c r="E118" s="348"/>
      <c r="F118" s="348"/>
      <c r="G118" s="348"/>
      <c r="H118" s="348"/>
      <c r="I118" s="348"/>
      <c r="J118" s="348"/>
      <c r="K118" s="348"/>
      <c r="L118" s="349"/>
      <c r="M118" s="70"/>
      <c r="N118" s="71"/>
    </row>
    <row r="119" spans="2:14" ht="24" x14ac:dyDescent="0.3">
      <c r="B119" s="12" t="s">
        <v>485</v>
      </c>
      <c r="C119" s="54" t="s">
        <v>612</v>
      </c>
      <c r="D119" s="4">
        <v>33771757</v>
      </c>
      <c r="E119" s="24" t="s">
        <v>613</v>
      </c>
      <c r="F119" s="292">
        <v>650</v>
      </c>
      <c r="G119" s="6">
        <v>0.22</v>
      </c>
      <c r="H119" s="299">
        <f>ROUND(F119/$H$6,0)</f>
        <v>87</v>
      </c>
      <c r="I119" s="300">
        <f>ROUND(F119/$I$6,0)</f>
        <v>76</v>
      </c>
      <c r="J119" s="301">
        <f>ROUND(F119/$J$6,0)</f>
        <v>108</v>
      </c>
      <c r="K119" s="302">
        <f>ROUND(F119/$K$6,0)</f>
        <v>84</v>
      </c>
      <c r="L119" s="301">
        <f>ROUND(F119/$L$6,0)</f>
        <v>118</v>
      </c>
      <c r="M119" s="22"/>
      <c r="N119" s="22">
        <f>LEN(E119)</f>
        <v>85</v>
      </c>
    </row>
    <row r="120" spans="2:14" ht="14.4" x14ac:dyDescent="0.3">
      <c r="B120" s="311"/>
      <c r="C120" s="14"/>
      <c r="D120" s="274"/>
      <c r="E120" s="275"/>
      <c r="F120" s="276"/>
      <c r="G120" s="276"/>
      <c r="H120" s="312"/>
      <c r="I120" s="313"/>
      <c r="J120" s="314"/>
      <c r="K120" s="315"/>
      <c r="L120" s="314"/>
      <c r="M120" s="273"/>
      <c r="N120" s="273"/>
    </row>
    <row r="121" spans="2:14" ht="15" customHeight="1" thickBot="1" x14ac:dyDescent="0.35"/>
    <row r="122" spans="2:14" ht="49.95" customHeight="1" thickBot="1" x14ac:dyDescent="0.35">
      <c r="E122" s="308" t="s">
        <v>614</v>
      </c>
      <c r="F122" s="306"/>
      <c r="G122" s="306"/>
    </row>
    <row r="123" spans="2:14" ht="31.2" x14ac:dyDescent="0.3">
      <c r="E123" s="309" t="s">
        <v>615</v>
      </c>
      <c r="F123" s="307"/>
      <c r="G123" s="306"/>
      <c r="N123" s="52"/>
    </row>
    <row r="124" spans="2:14" ht="15.6" x14ac:dyDescent="0.3">
      <c r="E124" s="309" t="s">
        <v>616</v>
      </c>
      <c r="F124" s="305"/>
      <c r="G124" s="306"/>
    </row>
    <row r="125" spans="2:14" ht="16.2" thickBot="1" x14ac:dyDescent="0.35">
      <c r="E125" s="310" t="s">
        <v>617</v>
      </c>
      <c r="F125" s="305"/>
      <c r="G125" s="306"/>
    </row>
    <row r="126" spans="2:14" ht="14.4" x14ac:dyDescent="0.3"/>
    <row r="127" spans="2:14" ht="14.4" x14ac:dyDescent="0.3"/>
    <row r="128" spans="2:14" ht="14.4" x14ac:dyDescent="0.3"/>
    <row r="129" ht="14.4" x14ac:dyDescent="0.3"/>
    <row r="131" ht="14.4" x14ac:dyDescent="0.3"/>
  </sheetData>
  <sheetProtection algorithmName="SHA-512" hashValue="CxFnVBVgFs+fHvfB1ClK7jfy1E8FTsCgq6OOMdF7Y0E8TsnTmZNIDV5YbEKw1OCJF13lwAm6VCunhpFmInwPpg==" saltValue="5Jf+ZLgKushp0R9y83NwHw==" spinCount="100000" sheet="1" objects="1" scenarios="1"/>
  <mergeCells count="56">
    <mergeCell ref="B6:C6"/>
    <mergeCell ref="B3:E3"/>
    <mergeCell ref="B4:E4"/>
    <mergeCell ref="B5:E5"/>
    <mergeCell ref="B1:D1"/>
    <mergeCell ref="B2:E2"/>
    <mergeCell ref="B113:L113"/>
    <mergeCell ref="B118:L118"/>
    <mergeCell ref="B8:L8"/>
    <mergeCell ref="B50:L50"/>
    <mergeCell ref="B109:L109"/>
    <mergeCell ref="B41:L41"/>
    <mergeCell ref="B51:L51"/>
    <mergeCell ref="B61:L61"/>
    <mergeCell ref="B68:L68"/>
    <mergeCell ref="B73:L73"/>
    <mergeCell ref="B9:L9"/>
    <mergeCell ref="B22:L22"/>
    <mergeCell ref="B29:L29"/>
    <mergeCell ref="B34:L34"/>
    <mergeCell ref="C65:L65"/>
    <mergeCell ref="C74:L74"/>
    <mergeCell ref="C44:L44"/>
    <mergeCell ref="C46:L46"/>
    <mergeCell ref="C48:L48"/>
    <mergeCell ref="C52:L52"/>
    <mergeCell ref="C26:L26"/>
    <mergeCell ref="C30:L30"/>
    <mergeCell ref="C32:L32"/>
    <mergeCell ref="C10:L10"/>
    <mergeCell ref="C13:L13"/>
    <mergeCell ref="C16:L16"/>
    <mergeCell ref="C19:L19"/>
    <mergeCell ref="C23:L23"/>
    <mergeCell ref="C92:L92"/>
    <mergeCell ref="C96:L96"/>
    <mergeCell ref="C76:L76"/>
    <mergeCell ref="C79:L79"/>
    <mergeCell ref="C82:L82"/>
    <mergeCell ref="B78:L78"/>
    <mergeCell ref="C101:L101"/>
    <mergeCell ref="C42:L42"/>
    <mergeCell ref="C35:L35"/>
    <mergeCell ref="C39:L39"/>
    <mergeCell ref="B110:L110"/>
    <mergeCell ref="C55:L55"/>
    <mergeCell ref="C58:L58"/>
    <mergeCell ref="C62:L62"/>
    <mergeCell ref="B38:L38"/>
    <mergeCell ref="C105:L105"/>
    <mergeCell ref="C107:L107"/>
    <mergeCell ref="B91:L91"/>
    <mergeCell ref="B95:L95"/>
    <mergeCell ref="B104:L104"/>
    <mergeCell ref="C85:L85"/>
    <mergeCell ref="C88:L88"/>
  </mergeCells>
  <phoneticPr fontId="38" type="noConversion"/>
  <conditionalFormatting sqref="N11:N12 N93:N94 N111:N112 N114:N117">
    <cfRule type="cellIs" dxfId="30" priority="64" operator="greaterThan">
      <formula>100</formula>
    </cfRule>
  </conditionalFormatting>
  <conditionalFormatting sqref="N14:N15">
    <cfRule type="cellIs" dxfId="29" priority="62" operator="greaterThan">
      <formula>100</formula>
    </cfRule>
  </conditionalFormatting>
  <conditionalFormatting sqref="N17:N18">
    <cfRule type="cellIs" dxfId="28" priority="60" operator="greaterThan">
      <formula>100</formula>
    </cfRule>
  </conditionalFormatting>
  <conditionalFormatting sqref="N20:N21">
    <cfRule type="cellIs" dxfId="27" priority="58" operator="greaterThan">
      <formula>100</formula>
    </cfRule>
  </conditionalFormatting>
  <conditionalFormatting sqref="N24:N25">
    <cfRule type="cellIs" dxfId="26" priority="56" operator="greaterThan">
      <formula>100</formula>
    </cfRule>
  </conditionalFormatting>
  <conditionalFormatting sqref="N27:N28">
    <cfRule type="cellIs" dxfId="25" priority="54" operator="greaterThan">
      <formula>100</formula>
    </cfRule>
  </conditionalFormatting>
  <conditionalFormatting sqref="N31">
    <cfRule type="cellIs" dxfId="24" priority="53" operator="greaterThan">
      <formula>100</formula>
    </cfRule>
  </conditionalFormatting>
  <conditionalFormatting sqref="N33">
    <cfRule type="cellIs" dxfId="23" priority="52" operator="greaterThan">
      <formula>100</formula>
    </cfRule>
  </conditionalFormatting>
  <conditionalFormatting sqref="N36:N37">
    <cfRule type="cellIs" dxfId="22" priority="50" operator="greaterThan">
      <formula>100</formula>
    </cfRule>
  </conditionalFormatting>
  <conditionalFormatting sqref="N40">
    <cfRule type="cellIs" dxfId="21" priority="48" operator="greaterThan">
      <formula>100</formula>
    </cfRule>
  </conditionalFormatting>
  <conditionalFormatting sqref="N43">
    <cfRule type="cellIs" dxfId="20" priority="47" operator="greaterThan">
      <formula>100</formula>
    </cfRule>
  </conditionalFormatting>
  <conditionalFormatting sqref="N45">
    <cfRule type="cellIs" dxfId="19" priority="46" operator="greaterThan">
      <formula>100</formula>
    </cfRule>
  </conditionalFormatting>
  <conditionalFormatting sqref="N47">
    <cfRule type="cellIs" dxfId="18" priority="45" operator="greaterThan">
      <formula>100</formula>
    </cfRule>
  </conditionalFormatting>
  <conditionalFormatting sqref="N49">
    <cfRule type="cellIs" dxfId="17" priority="44" operator="greaterThan">
      <formula>100</formula>
    </cfRule>
  </conditionalFormatting>
  <conditionalFormatting sqref="N53:N54">
    <cfRule type="cellIs" dxfId="16" priority="42" operator="greaterThan">
      <formula>100</formula>
    </cfRule>
  </conditionalFormatting>
  <conditionalFormatting sqref="N56:N57">
    <cfRule type="cellIs" dxfId="15" priority="40" operator="greaterThan">
      <formula>100</formula>
    </cfRule>
  </conditionalFormatting>
  <conditionalFormatting sqref="N59:N60">
    <cfRule type="cellIs" dxfId="14" priority="38" operator="greaterThan">
      <formula>100</formula>
    </cfRule>
  </conditionalFormatting>
  <conditionalFormatting sqref="N63:N64">
    <cfRule type="cellIs" dxfId="13" priority="36" operator="greaterThan">
      <formula>100</formula>
    </cfRule>
  </conditionalFormatting>
  <conditionalFormatting sqref="N66:N67">
    <cfRule type="cellIs" dxfId="12" priority="34" operator="greaterThan">
      <formula>100</formula>
    </cfRule>
  </conditionalFormatting>
  <conditionalFormatting sqref="N69:N72">
    <cfRule type="cellIs" dxfId="11" priority="30" operator="greaterThan">
      <formula>100</formula>
    </cfRule>
  </conditionalFormatting>
  <conditionalFormatting sqref="N75">
    <cfRule type="cellIs" dxfId="10" priority="29" operator="greaterThan">
      <formula>100</formula>
    </cfRule>
  </conditionalFormatting>
  <conditionalFormatting sqref="N77">
    <cfRule type="cellIs" dxfId="9" priority="28" operator="greaterThan">
      <formula>100</formula>
    </cfRule>
  </conditionalFormatting>
  <conditionalFormatting sqref="N80:N81">
    <cfRule type="cellIs" dxfId="8" priority="26" operator="greaterThan">
      <formula>100</formula>
    </cfRule>
  </conditionalFormatting>
  <conditionalFormatting sqref="N83:N84">
    <cfRule type="cellIs" dxfId="7" priority="24" operator="greaterThan">
      <formula>100</formula>
    </cfRule>
  </conditionalFormatting>
  <conditionalFormatting sqref="N86:N87">
    <cfRule type="cellIs" dxfId="6" priority="23" operator="greaterThan">
      <formula>100</formula>
    </cfRule>
  </conditionalFormatting>
  <conditionalFormatting sqref="N89:N90">
    <cfRule type="cellIs" dxfId="5" priority="21" operator="greaterThan">
      <formula>100</formula>
    </cfRule>
  </conditionalFormatting>
  <conditionalFormatting sqref="N97:N100">
    <cfRule type="cellIs" dxfId="4" priority="14" operator="greaterThan">
      <formula>100</formula>
    </cfRule>
  </conditionalFormatting>
  <conditionalFormatting sqref="N102:N103">
    <cfRule type="cellIs" dxfId="3" priority="12" operator="greaterThan">
      <formula>100</formula>
    </cfRule>
  </conditionalFormatting>
  <conditionalFormatting sqref="N106">
    <cfRule type="cellIs" dxfId="2" priority="11" operator="greaterThan">
      <formula>100</formula>
    </cfRule>
  </conditionalFormatting>
  <conditionalFormatting sqref="N108">
    <cfRule type="cellIs" dxfId="1" priority="10" operator="greaterThan">
      <formula>100</formula>
    </cfRule>
  </conditionalFormatting>
  <conditionalFormatting sqref="N119:N120">
    <cfRule type="cellIs" dxfId="0" priority="2" operator="greaterThan">
      <formula>100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770F-042F-4B84-8A80-354BB240CD19}">
  <sheetPr>
    <pageSetUpPr fitToPage="1"/>
  </sheetPr>
  <dimension ref="A1:I124"/>
  <sheetViews>
    <sheetView topLeftCell="A23" zoomScale="70" zoomScaleNormal="70" workbookViewId="0">
      <selection activeCell="P39" sqref="P39"/>
    </sheetView>
  </sheetViews>
  <sheetFormatPr defaultRowHeight="14.4" x14ac:dyDescent="0.3"/>
  <cols>
    <col min="1" max="1" width="57.6640625" customWidth="1"/>
    <col min="2" max="2" width="31" customWidth="1"/>
    <col min="3" max="3" width="72" customWidth="1"/>
    <col min="4" max="4" width="69.33203125" bestFit="1" customWidth="1"/>
  </cols>
  <sheetData>
    <row r="1" spans="1:9" ht="15" thickBot="1" x14ac:dyDescent="0.35">
      <c r="A1" s="79" t="s">
        <v>618</v>
      </c>
      <c r="B1" s="79" t="s">
        <v>619</v>
      </c>
      <c r="C1" s="80"/>
      <c r="D1" s="80"/>
      <c r="E1" s="80"/>
      <c r="F1" s="80"/>
      <c r="G1" s="80"/>
      <c r="H1" s="80"/>
      <c r="I1" s="80"/>
    </row>
    <row r="2" spans="1:9" ht="15.6" thickTop="1" thickBot="1" x14ac:dyDescent="0.35">
      <c r="A2" s="79" t="str">
        <f>"Part Number"</f>
        <v>Part Number</v>
      </c>
      <c r="B2" s="79" t="s">
        <v>620</v>
      </c>
      <c r="C2" s="79" t="str">
        <f>"Part Description"</f>
        <v>Part Description</v>
      </c>
      <c r="D2" s="81"/>
      <c r="E2" s="82" t="s">
        <v>621</v>
      </c>
      <c r="F2" s="83"/>
      <c r="G2" s="83" t="s">
        <v>622</v>
      </c>
      <c r="H2" s="83"/>
      <c r="I2" s="84" t="s">
        <v>623</v>
      </c>
    </row>
    <row r="3" spans="1:9" ht="17.399999999999999" thickTop="1" thickBot="1" x14ac:dyDescent="0.35">
      <c r="A3" s="85" t="s">
        <v>604</v>
      </c>
      <c r="B3" s="86" t="s">
        <v>624</v>
      </c>
      <c r="C3" s="87" t="s">
        <v>625</v>
      </c>
      <c r="D3" s="88" t="s">
        <v>626</v>
      </c>
      <c r="E3" s="89">
        <v>0.11</v>
      </c>
      <c r="F3" s="90"/>
      <c r="G3" s="89">
        <v>0.54</v>
      </c>
      <c r="H3" s="90"/>
      <c r="I3" s="91">
        <v>0.85</v>
      </c>
    </row>
    <row r="4" spans="1:9" x14ac:dyDescent="0.3">
      <c r="A4" s="92" t="str">
        <f>"CC710"</f>
        <v>CC710</v>
      </c>
      <c r="B4" s="93" t="s">
        <v>627</v>
      </c>
      <c r="C4" s="93" t="str">
        <f>"TEMP THERMISTOR 1 CHANNEL 5 POINTS PER CHANNEL"</f>
        <v>TEMP THERMISTOR 1 CHANNEL 5 POINTS PER CHANNEL</v>
      </c>
      <c r="D4" s="94" t="s">
        <v>628</v>
      </c>
      <c r="E4" s="95">
        <v>-35</v>
      </c>
      <c r="F4" s="96">
        <v>-10</v>
      </c>
      <c r="G4" s="95">
        <v>10</v>
      </c>
      <c r="H4" s="96">
        <v>30</v>
      </c>
      <c r="I4" s="97">
        <v>55</v>
      </c>
    </row>
    <row r="5" spans="1:9" x14ac:dyDescent="0.3">
      <c r="A5" s="98" t="s">
        <v>470</v>
      </c>
      <c r="B5" s="99" t="s">
        <v>629</v>
      </c>
      <c r="C5" s="43" t="s">
        <v>630</v>
      </c>
      <c r="D5" s="43" t="s">
        <v>631</v>
      </c>
      <c r="E5" s="100">
        <v>-35</v>
      </c>
      <c r="F5" s="100">
        <v>-10</v>
      </c>
      <c r="G5" s="100">
        <v>5</v>
      </c>
      <c r="H5" s="100">
        <v>45</v>
      </c>
      <c r="I5" s="101">
        <v>90</v>
      </c>
    </row>
    <row r="6" spans="1:9" x14ac:dyDescent="0.3">
      <c r="A6" s="102" t="str">
        <f>"CC711"</f>
        <v>CC711</v>
      </c>
      <c r="B6" s="99" t="s">
        <v>632</v>
      </c>
      <c r="C6" s="99" t="s">
        <v>633</v>
      </c>
      <c r="D6" s="43" t="s">
        <v>634</v>
      </c>
      <c r="E6" s="100">
        <v>-85</v>
      </c>
      <c r="F6" s="103">
        <v>-35</v>
      </c>
      <c r="G6" s="100">
        <v>5</v>
      </c>
      <c r="H6" s="103">
        <v>45</v>
      </c>
      <c r="I6" s="101">
        <v>90</v>
      </c>
    </row>
    <row r="7" spans="1:9" x14ac:dyDescent="0.3">
      <c r="A7" s="102" t="str">
        <f>"CC712"</f>
        <v>CC712</v>
      </c>
      <c r="B7" s="99" t="s">
        <v>635</v>
      </c>
      <c r="C7" s="99" t="s">
        <v>636</v>
      </c>
      <c r="D7" s="43" t="s">
        <v>637</v>
      </c>
      <c r="E7" s="100">
        <v>-85</v>
      </c>
      <c r="F7" s="103">
        <v>-35</v>
      </c>
      <c r="G7" s="100">
        <v>5</v>
      </c>
      <c r="H7" s="103">
        <v>45</v>
      </c>
      <c r="I7" s="101">
        <v>90</v>
      </c>
    </row>
    <row r="8" spans="1:9" x14ac:dyDescent="0.3">
      <c r="A8" s="104" t="str">
        <f>"CC713"</f>
        <v>CC713</v>
      </c>
      <c r="B8" s="99" t="s">
        <v>638</v>
      </c>
      <c r="C8" s="105" t="s">
        <v>639</v>
      </c>
      <c r="D8" s="105" t="s">
        <v>640</v>
      </c>
      <c r="E8" s="106">
        <v>-25</v>
      </c>
      <c r="F8" s="106"/>
      <c r="G8" s="106">
        <v>0</v>
      </c>
      <c r="H8" s="106"/>
      <c r="I8" s="107">
        <v>45</v>
      </c>
    </row>
    <row r="9" spans="1:9" ht="15" thickBot="1" x14ac:dyDescent="0.35">
      <c r="A9" s="108" t="s">
        <v>525</v>
      </c>
      <c r="B9" s="109" t="s">
        <v>641</v>
      </c>
      <c r="C9" s="110" t="s">
        <v>642</v>
      </c>
      <c r="D9" s="110" t="s">
        <v>643</v>
      </c>
      <c r="E9" s="111">
        <v>-15</v>
      </c>
      <c r="F9" s="111"/>
      <c r="G9" s="111">
        <v>15</v>
      </c>
      <c r="H9" s="111"/>
      <c r="I9" s="112">
        <v>55</v>
      </c>
    </row>
    <row r="10" spans="1:9" x14ac:dyDescent="0.3">
      <c r="A10" s="113" t="s">
        <v>644</v>
      </c>
      <c r="B10" s="93" t="s">
        <v>645</v>
      </c>
      <c r="C10" s="114" t="s">
        <v>646</v>
      </c>
      <c r="D10" s="115" t="s">
        <v>647</v>
      </c>
      <c r="E10" s="116" t="s">
        <v>648</v>
      </c>
      <c r="F10" s="117"/>
      <c r="G10" s="116" t="s">
        <v>648</v>
      </c>
      <c r="H10" s="117"/>
      <c r="I10" s="118" t="s">
        <v>648</v>
      </c>
    </row>
    <row r="11" spans="1:9" x14ac:dyDescent="0.3">
      <c r="A11" s="102" t="s">
        <v>649</v>
      </c>
      <c r="B11" s="99" t="s">
        <v>650</v>
      </c>
      <c r="C11" s="119" t="s">
        <v>651</v>
      </c>
      <c r="D11" s="120" t="s">
        <v>647</v>
      </c>
      <c r="E11" s="121" t="s">
        <v>648</v>
      </c>
      <c r="F11" s="122"/>
      <c r="G11" s="121" t="s">
        <v>648</v>
      </c>
      <c r="H11" s="122"/>
      <c r="I11" s="123" t="s">
        <v>648</v>
      </c>
    </row>
    <row r="12" spans="1:9" ht="15" thickBot="1" x14ac:dyDescent="0.35">
      <c r="A12" s="124" t="s">
        <v>652</v>
      </c>
      <c r="B12" s="125" t="s">
        <v>653</v>
      </c>
      <c r="C12" s="126" t="s">
        <v>651</v>
      </c>
      <c r="D12" s="127" t="s">
        <v>654</v>
      </c>
      <c r="E12" s="128" t="s">
        <v>648</v>
      </c>
      <c r="F12" s="129"/>
      <c r="G12" s="128" t="s">
        <v>648</v>
      </c>
      <c r="H12" s="129"/>
      <c r="I12" s="130" t="s">
        <v>648</v>
      </c>
    </row>
    <row r="13" spans="1:9" x14ac:dyDescent="0.3">
      <c r="A13" s="92" t="s">
        <v>475</v>
      </c>
      <c r="B13" s="131" t="s">
        <v>655</v>
      </c>
      <c r="C13" s="93" t="s">
        <v>656</v>
      </c>
      <c r="D13" s="132" t="s">
        <v>657</v>
      </c>
      <c r="E13" s="133">
        <v>-25</v>
      </c>
      <c r="F13" s="134"/>
      <c r="G13" s="95">
        <v>0</v>
      </c>
      <c r="H13" s="134"/>
      <c r="I13" s="97">
        <v>45</v>
      </c>
    </row>
    <row r="14" spans="1:9" ht="15" thickBot="1" x14ac:dyDescent="0.35">
      <c r="A14" s="135"/>
      <c r="B14" s="109"/>
      <c r="C14" s="125"/>
      <c r="D14" s="136" t="s">
        <v>658</v>
      </c>
      <c r="E14" s="137">
        <v>-35</v>
      </c>
      <c r="F14" s="138">
        <v>-10</v>
      </c>
      <c r="G14" s="139">
        <v>0</v>
      </c>
      <c r="H14" s="138">
        <v>45</v>
      </c>
      <c r="I14" s="140">
        <v>90</v>
      </c>
    </row>
    <row r="15" spans="1:9" x14ac:dyDescent="0.3">
      <c r="A15" s="92" t="str">
        <f>"CC714"</f>
        <v>CC714</v>
      </c>
      <c r="B15" s="93" t="s">
        <v>659</v>
      </c>
      <c r="C15" s="93" t="s">
        <v>660</v>
      </c>
      <c r="D15" s="141" t="s">
        <v>661</v>
      </c>
      <c r="E15" s="95">
        <v>-35</v>
      </c>
      <c r="F15" s="96"/>
      <c r="G15" s="95">
        <v>10</v>
      </c>
      <c r="H15" s="96"/>
      <c r="I15" s="97">
        <v>55</v>
      </c>
    </row>
    <row r="16" spans="1:9" ht="16.8" thickBot="1" x14ac:dyDescent="0.35">
      <c r="A16" s="135"/>
      <c r="B16" s="125"/>
      <c r="C16" s="125"/>
      <c r="D16" s="136" t="s">
        <v>626</v>
      </c>
      <c r="E16" s="142">
        <v>0.11</v>
      </c>
      <c r="F16" s="143"/>
      <c r="G16" s="142">
        <v>0.54</v>
      </c>
      <c r="H16" s="143"/>
      <c r="I16" s="144">
        <v>0.85</v>
      </c>
    </row>
    <row r="17" spans="1:9" x14ac:dyDescent="0.3">
      <c r="A17" s="145" t="s">
        <v>566</v>
      </c>
      <c r="B17" s="131" t="s">
        <v>662</v>
      </c>
      <c r="C17" s="93" t="s">
        <v>663</v>
      </c>
      <c r="D17" s="141" t="s">
        <v>664</v>
      </c>
      <c r="E17" s="95">
        <v>-45</v>
      </c>
      <c r="F17" s="96"/>
      <c r="G17" s="95">
        <v>0</v>
      </c>
      <c r="H17" s="96"/>
      <c r="I17" s="97">
        <v>90</v>
      </c>
    </row>
    <row r="18" spans="1:9" ht="16.8" thickBot="1" x14ac:dyDescent="0.35">
      <c r="A18" s="135"/>
      <c r="B18" s="109"/>
      <c r="C18" s="125"/>
      <c r="D18" s="136" t="s">
        <v>626</v>
      </c>
      <c r="E18" s="142">
        <v>0.11</v>
      </c>
      <c r="F18" s="143"/>
      <c r="G18" s="142">
        <v>0.54</v>
      </c>
      <c r="H18" s="143"/>
      <c r="I18" s="144">
        <v>0.85</v>
      </c>
    </row>
    <row r="19" spans="1:9" x14ac:dyDescent="0.3">
      <c r="A19" s="145" t="s">
        <v>556</v>
      </c>
      <c r="B19" s="93" t="s">
        <v>665</v>
      </c>
      <c r="C19" s="146" t="s">
        <v>666</v>
      </c>
      <c r="D19" s="147" t="s">
        <v>667</v>
      </c>
      <c r="E19" s="95">
        <v>-15</v>
      </c>
      <c r="F19" s="95"/>
      <c r="G19" s="95">
        <v>15</v>
      </c>
      <c r="H19" s="95"/>
      <c r="I19" s="97">
        <v>55</v>
      </c>
    </row>
    <row r="20" spans="1:9" ht="16.8" thickBot="1" x14ac:dyDescent="0.35">
      <c r="A20" s="135"/>
      <c r="B20" s="125"/>
      <c r="C20" s="125"/>
      <c r="D20" s="136" t="s">
        <v>626</v>
      </c>
      <c r="E20" s="142">
        <v>0.11</v>
      </c>
      <c r="F20" s="143"/>
      <c r="G20" s="142">
        <v>0.54</v>
      </c>
      <c r="H20" s="143"/>
      <c r="I20" s="144">
        <v>0.85</v>
      </c>
    </row>
    <row r="21" spans="1:9" x14ac:dyDescent="0.3">
      <c r="A21" s="148" t="str">
        <f>"CC718"</f>
        <v>CC718</v>
      </c>
      <c r="B21" s="131" t="s">
        <v>668</v>
      </c>
      <c r="C21" s="149" t="s">
        <v>669</v>
      </c>
      <c r="D21" s="131" t="s">
        <v>670</v>
      </c>
      <c r="E21" s="150"/>
      <c r="F21" s="150"/>
      <c r="G21" s="150"/>
      <c r="H21" s="150"/>
      <c r="I21" s="151"/>
    </row>
    <row r="22" spans="1:9" ht="16.2" x14ac:dyDescent="0.3">
      <c r="A22" s="102" t="str">
        <f>"CC719"</f>
        <v>CC719</v>
      </c>
      <c r="B22" s="99" t="s">
        <v>671</v>
      </c>
      <c r="C22" s="119" t="s">
        <v>672</v>
      </c>
      <c r="D22" s="99" t="s">
        <v>673</v>
      </c>
      <c r="E22" s="152"/>
      <c r="F22" s="152"/>
      <c r="G22" s="152"/>
      <c r="H22" s="152"/>
      <c r="I22" s="153"/>
    </row>
    <row r="23" spans="1:9" x14ac:dyDescent="0.3">
      <c r="A23" s="154" t="str">
        <f>"CC720"</f>
        <v>CC720</v>
      </c>
      <c r="B23" s="99" t="s">
        <v>674</v>
      </c>
      <c r="C23" s="99" t="str">
        <f>"TEMP THERMISTOR 2 CHANNEL 5 POINTS PER CHANNEL"</f>
        <v>TEMP THERMISTOR 2 CHANNEL 5 POINTS PER CHANNEL</v>
      </c>
      <c r="D23" s="43" t="s">
        <v>628</v>
      </c>
      <c r="E23" s="100">
        <v>-35</v>
      </c>
      <c r="F23" s="103">
        <v>-10</v>
      </c>
      <c r="G23" s="100">
        <v>10</v>
      </c>
      <c r="H23" s="103">
        <v>30</v>
      </c>
      <c r="I23" s="101">
        <v>55</v>
      </c>
    </row>
    <row r="24" spans="1:9" x14ac:dyDescent="0.3">
      <c r="A24" s="154" t="s">
        <v>480</v>
      </c>
      <c r="B24" s="99" t="s">
        <v>675</v>
      </c>
      <c r="C24" s="99" t="s">
        <v>676</v>
      </c>
      <c r="D24" s="99" t="s">
        <v>677</v>
      </c>
      <c r="E24" s="100">
        <v>-35</v>
      </c>
      <c r="F24" s="100">
        <v>-10</v>
      </c>
      <c r="G24" s="100">
        <v>5</v>
      </c>
      <c r="H24" s="100">
        <v>45</v>
      </c>
      <c r="I24" s="101">
        <v>90</v>
      </c>
    </row>
    <row r="25" spans="1:9" x14ac:dyDescent="0.3">
      <c r="A25" s="102" t="str">
        <f>"CC721"</f>
        <v>CC721</v>
      </c>
      <c r="B25" s="99" t="s">
        <v>678</v>
      </c>
      <c r="C25" s="99" t="s">
        <v>679</v>
      </c>
      <c r="D25" s="43" t="s">
        <v>634</v>
      </c>
      <c r="E25" s="121">
        <v>-85</v>
      </c>
      <c r="F25" s="103">
        <v>-35</v>
      </c>
      <c r="G25" s="100">
        <v>5</v>
      </c>
      <c r="H25" s="103">
        <v>45</v>
      </c>
      <c r="I25" s="101">
        <v>90</v>
      </c>
    </row>
    <row r="26" spans="1:9" ht="15" thickBot="1" x14ac:dyDescent="0.35">
      <c r="A26" s="155" t="str">
        <f>"CC722"</f>
        <v>CC722</v>
      </c>
      <c r="B26" s="109" t="s">
        <v>680</v>
      </c>
      <c r="C26" s="125" t="s">
        <v>681</v>
      </c>
      <c r="D26" s="105" t="s">
        <v>637</v>
      </c>
      <c r="E26" s="156">
        <v>-85</v>
      </c>
      <c r="F26" s="157">
        <v>-35</v>
      </c>
      <c r="G26" s="106">
        <v>5</v>
      </c>
      <c r="H26" s="157">
        <v>45</v>
      </c>
      <c r="I26" s="107">
        <v>90</v>
      </c>
    </row>
    <row r="27" spans="1:9" x14ac:dyDescent="0.3">
      <c r="A27" s="158" t="s">
        <v>503</v>
      </c>
      <c r="B27" s="93" t="s">
        <v>682</v>
      </c>
      <c r="C27" s="146" t="s">
        <v>683</v>
      </c>
      <c r="D27" s="147" t="s">
        <v>684</v>
      </c>
      <c r="E27" s="95">
        <v>-25</v>
      </c>
      <c r="F27" s="95"/>
      <c r="G27" s="95">
        <v>10</v>
      </c>
      <c r="H27" s="95"/>
      <c r="I27" s="97">
        <v>45</v>
      </c>
    </row>
    <row r="28" spans="1:9" ht="16.8" thickBot="1" x14ac:dyDescent="0.35">
      <c r="A28" s="159"/>
      <c r="B28" s="125"/>
      <c r="C28" s="125"/>
      <c r="D28" s="136" t="s">
        <v>626</v>
      </c>
      <c r="E28" s="142">
        <v>0.11</v>
      </c>
      <c r="F28" s="143"/>
      <c r="G28" s="142">
        <v>0.54</v>
      </c>
      <c r="H28" s="143"/>
      <c r="I28" s="144">
        <v>0.85</v>
      </c>
    </row>
    <row r="29" spans="1:9" x14ac:dyDescent="0.3">
      <c r="A29" s="160" t="s">
        <v>685</v>
      </c>
      <c r="B29" s="161">
        <v>33772734</v>
      </c>
      <c r="C29" s="162" t="s">
        <v>686</v>
      </c>
      <c r="D29" s="162" t="s">
        <v>687</v>
      </c>
      <c r="E29" s="163">
        <v>-5</v>
      </c>
      <c r="F29" s="164"/>
      <c r="G29" s="163">
        <v>25</v>
      </c>
      <c r="H29" s="164"/>
      <c r="I29" s="165">
        <v>50</v>
      </c>
    </row>
    <row r="30" spans="1:9" ht="16.8" thickBot="1" x14ac:dyDescent="0.35">
      <c r="A30" s="108"/>
      <c r="B30" s="166"/>
      <c r="C30" s="110"/>
      <c r="D30" s="136" t="s">
        <v>626</v>
      </c>
      <c r="E30" s="142">
        <v>0.11</v>
      </c>
      <c r="F30" s="143"/>
      <c r="G30" s="142">
        <v>0.54</v>
      </c>
      <c r="H30" s="143"/>
      <c r="I30" s="144">
        <v>0.85</v>
      </c>
    </row>
    <row r="31" spans="1:9" ht="15" thickBot="1" x14ac:dyDescent="0.35">
      <c r="A31" s="167" t="s">
        <v>688</v>
      </c>
      <c r="B31" s="168">
        <v>33772735</v>
      </c>
      <c r="C31" s="169" t="s">
        <v>689</v>
      </c>
      <c r="D31" s="169" t="s">
        <v>690</v>
      </c>
      <c r="E31" s="170">
        <v>-5</v>
      </c>
      <c r="F31" s="170">
        <v>10</v>
      </c>
      <c r="G31" s="170">
        <v>25</v>
      </c>
      <c r="H31" s="170">
        <v>35</v>
      </c>
      <c r="I31" s="171">
        <v>50</v>
      </c>
    </row>
    <row r="32" spans="1:9" x14ac:dyDescent="0.3">
      <c r="A32" s="172" t="s">
        <v>571</v>
      </c>
      <c r="B32" s="173">
        <v>33772736</v>
      </c>
      <c r="C32" s="93" t="s">
        <v>691</v>
      </c>
      <c r="D32" s="132" t="s">
        <v>692</v>
      </c>
      <c r="E32" s="133">
        <v>-35</v>
      </c>
      <c r="F32" s="96"/>
      <c r="G32" s="95">
        <v>5</v>
      </c>
      <c r="H32" s="96"/>
      <c r="I32" s="97">
        <v>55</v>
      </c>
    </row>
    <row r="33" spans="1:9" x14ac:dyDescent="0.3">
      <c r="A33" s="148"/>
      <c r="B33" s="174"/>
      <c r="C33" s="175"/>
      <c r="D33" s="176" t="s">
        <v>693</v>
      </c>
      <c r="E33" s="121">
        <v>-35</v>
      </c>
      <c r="F33" s="103"/>
      <c r="G33" s="100">
        <v>5</v>
      </c>
      <c r="H33" s="103"/>
      <c r="I33" s="101">
        <v>55</v>
      </c>
    </row>
    <row r="34" spans="1:9" ht="16.8" thickBot="1" x14ac:dyDescent="0.35">
      <c r="A34" s="135"/>
      <c r="B34" s="177"/>
      <c r="C34" s="125"/>
      <c r="D34" s="136" t="s">
        <v>626</v>
      </c>
      <c r="E34" s="142">
        <v>0.11</v>
      </c>
      <c r="F34" s="143"/>
      <c r="G34" s="142">
        <v>0.54</v>
      </c>
      <c r="H34" s="143"/>
      <c r="I34" s="144">
        <v>0.85</v>
      </c>
    </row>
    <row r="35" spans="1:9" x14ac:dyDescent="0.3">
      <c r="A35" s="92" t="s">
        <v>496</v>
      </c>
      <c r="B35" s="93" t="s">
        <v>694</v>
      </c>
      <c r="C35" s="178" t="s">
        <v>695</v>
      </c>
      <c r="D35" s="179" t="s">
        <v>696</v>
      </c>
      <c r="E35" s="180">
        <v>-200</v>
      </c>
      <c r="F35" s="181">
        <v>-100</v>
      </c>
      <c r="G35" s="182">
        <v>0</v>
      </c>
      <c r="H35" s="181">
        <v>125</v>
      </c>
      <c r="I35" s="183">
        <v>300</v>
      </c>
    </row>
    <row r="36" spans="1:9" x14ac:dyDescent="0.3">
      <c r="A36" s="102" t="s">
        <v>499</v>
      </c>
      <c r="B36" s="99" t="s">
        <v>697</v>
      </c>
      <c r="C36" s="184" t="s">
        <v>698</v>
      </c>
      <c r="D36" s="185" t="s">
        <v>699</v>
      </c>
      <c r="E36" s="186">
        <v>-200</v>
      </c>
      <c r="F36" s="187">
        <v>-100</v>
      </c>
      <c r="G36" s="188">
        <v>0</v>
      </c>
      <c r="H36" s="187">
        <v>125</v>
      </c>
      <c r="I36" s="189">
        <v>300</v>
      </c>
    </row>
    <row r="37" spans="1:9" x14ac:dyDescent="0.3">
      <c r="A37" s="148" t="s">
        <v>550</v>
      </c>
      <c r="B37" s="99" t="s">
        <v>700</v>
      </c>
      <c r="C37" s="190" t="s">
        <v>701</v>
      </c>
      <c r="D37" s="191" t="s">
        <v>702</v>
      </c>
      <c r="E37" s="192">
        <v>-200</v>
      </c>
      <c r="F37" s="193">
        <v>-100</v>
      </c>
      <c r="G37" s="193">
        <v>0</v>
      </c>
      <c r="H37" s="193">
        <v>50</v>
      </c>
      <c r="I37" s="194">
        <v>200</v>
      </c>
    </row>
    <row r="38" spans="1:9" ht="15" thickBot="1" x14ac:dyDescent="0.35">
      <c r="A38" s="135" t="s">
        <v>553</v>
      </c>
      <c r="B38" s="109" t="s">
        <v>703</v>
      </c>
      <c r="C38" s="195" t="s">
        <v>701</v>
      </c>
      <c r="D38" s="196" t="s">
        <v>704</v>
      </c>
      <c r="E38" s="197">
        <v>-50</v>
      </c>
      <c r="F38" s="198">
        <v>0</v>
      </c>
      <c r="G38" s="198">
        <v>100</v>
      </c>
      <c r="H38" s="198">
        <v>200</v>
      </c>
      <c r="I38" s="199">
        <v>350</v>
      </c>
    </row>
    <row r="39" spans="1:9" ht="16.8" thickBot="1" x14ac:dyDescent="0.35">
      <c r="A39" s="200" t="s">
        <v>606</v>
      </c>
      <c r="B39" s="201" t="s">
        <v>705</v>
      </c>
      <c r="C39" s="202" t="s">
        <v>706</v>
      </c>
      <c r="D39" s="203" t="s">
        <v>626</v>
      </c>
      <c r="E39" s="204">
        <v>0.11</v>
      </c>
      <c r="F39" s="205"/>
      <c r="G39" s="206">
        <v>0.54</v>
      </c>
      <c r="H39" s="205"/>
      <c r="I39" s="207">
        <v>0.85</v>
      </c>
    </row>
    <row r="40" spans="1:9" x14ac:dyDescent="0.3">
      <c r="A40" s="148" t="str">
        <f>"CC810"</f>
        <v>CC810</v>
      </c>
      <c r="B40" s="131" t="s">
        <v>707</v>
      </c>
      <c r="C40" s="131" t="str">
        <f>"UKAS TEMP THERM 1 CHANNEL 5 POINTS PER CHANNEL"</f>
        <v>UKAS TEMP THERM 1 CHANNEL 5 POINTS PER CHANNEL</v>
      </c>
      <c r="D40" s="208" t="s">
        <v>708</v>
      </c>
      <c r="E40" s="209">
        <v>-35</v>
      </c>
      <c r="F40" s="210">
        <v>-10</v>
      </c>
      <c r="G40" s="211">
        <v>10</v>
      </c>
      <c r="H40" s="210">
        <v>30</v>
      </c>
      <c r="I40" s="212">
        <v>55</v>
      </c>
    </row>
    <row r="41" spans="1:9" x14ac:dyDescent="0.3">
      <c r="A41" s="213" t="s">
        <v>472</v>
      </c>
      <c r="B41" s="99" t="s">
        <v>709</v>
      </c>
      <c r="C41" s="43" t="s">
        <v>630</v>
      </c>
      <c r="D41" s="43" t="s">
        <v>677</v>
      </c>
      <c r="E41" s="100">
        <v>-35</v>
      </c>
      <c r="F41" s="100">
        <v>-10</v>
      </c>
      <c r="G41" s="100">
        <v>5</v>
      </c>
      <c r="H41" s="100">
        <v>45</v>
      </c>
      <c r="I41" s="101">
        <v>90</v>
      </c>
    </row>
    <row r="42" spans="1:9" x14ac:dyDescent="0.3">
      <c r="A42" s="102" t="str">
        <f>"CC811"</f>
        <v>CC811</v>
      </c>
      <c r="B42" s="99" t="s">
        <v>710</v>
      </c>
      <c r="C42" s="99" t="s">
        <v>711</v>
      </c>
      <c r="D42" s="43" t="s">
        <v>634</v>
      </c>
      <c r="E42" s="121">
        <v>-85</v>
      </c>
      <c r="F42" s="103">
        <v>-35</v>
      </c>
      <c r="G42" s="100">
        <v>5</v>
      </c>
      <c r="H42" s="103">
        <v>45</v>
      </c>
      <c r="I42" s="101">
        <v>90</v>
      </c>
    </row>
    <row r="43" spans="1:9" x14ac:dyDescent="0.3">
      <c r="A43" s="102" t="str">
        <f>"CC812"</f>
        <v>CC812</v>
      </c>
      <c r="B43" s="99" t="s">
        <v>712</v>
      </c>
      <c r="C43" s="99" t="s">
        <v>713</v>
      </c>
      <c r="D43" s="43" t="s">
        <v>637</v>
      </c>
      <c r="E43" s="121">
        <v>-85</v>
      </c>
      <c r="F43" s="103">
        <v>-35</v>
      </c>
      <c r="G43" s="100">
        <v>5</v>
      </c>
      <c r="H43" s="103">
        <v>45</v>
      </c>
      <c r="I43" s="101">
        <v>90</v>
      </c>
    </row>
    <row r="44" spans="1:9" x14ac:dyDescent="0.3">
      <c r="A44" s="104" t="str">
        <f>"CC813"</f>
        <v>CC813</v>
      </c>
      <c r="B44" s="99" t="s">
        <v>714</v>
      </c>
      <c r="C44" s="105" t="s">
        <v>715</v>
      </c>
      <c r="D44" s="105" t="s">
        <v>640</v>
      </c>
      <c r="E44" s="106">
        <v>-25</v>
      </c>
      <c r="F44" s="106"/>
      <c r="G44" s="106">
        <v>0</v>
      </c>
      <c r="H44" s="106"/>
      <c r="I44" s="107">
        <v>45</v>
      </c>
    </row>
    <row r="45" spans="1:9" ht="15" thickBot="1" x14ac:dyDescent="0.35">
      <c r="A45" s="108" t="s">
        <v>527</v>
      </c>
      <c r="B45" s="109" t="s">
        <v>716</v>
      </c>
      <c r="C45" s="110" t="s">
        <v>717</v>
      </c>
      <c r="D45" s="110" t="s">
        <v>718</v>
      </c>
      <c r="E45" s="111">
        <v>-15</v>
      </c>
      <c r="F45" s="111"/>
      <c r="G45" s="111">
        <v>15</v>
      </c>
      <c r="H45" s="111"/>
      <c r="I45" s="112">
        <v>55</v>
      </c>
    </row>
    <row r="46" spans="1:9" x14ac:dyDescent="0.3">
      <c r="A46" s="113" t="s">
        <v>719</v>
      </c>
      <c r="B46" s="93" t="s">
        <v>720</v>
      </c>
      <c r="C46" s="114" t="s">
        <v>721</v>
      </c>
      <c r="D46" s="115" t="s">
        <v>647</v>
      </c>
      <c r="E46" s="116" t="s">
        <v>648</v>
      </c>
      <c r="F46" s="117"/>
      <c r="G46" s="116" t="s">
        <v>648</v>
      </c>
      <c r="H46" s="117"/>
      <c r="I46" s="118" t="s">
        <v>648</v>
      </c>
    </row>
    <row r="47" spans="1:9" x14ac:dyDescent="0.3">
      <c r="A47" s="102" t="s">
        <v>722</v>
      </c>
      <c r="B47" s="99" t="s">
        <v>723</v>
      </c>
      <c r="C47" s="119" t="s">
        <v>724</v>
      </c>
      <c r="D47" s="120" t="s">
        <v>647</v>
      </c>
      <c r="E47" s="121" t="s">
        <v>648</v>
      </c>
      <c r="F47" s="122"/>
      <c r="G47" s="121" t="s">
        <v>648</v>
      </c>
      <c r="H47" s="122"/>
      <c r="I47" s="123" t="s">
        <v>648</v>
      </c>
    </row>
    <row r="48" spans="1:9" ht="15" thickBot="1" x14ac:dyDescent="0.35">
      <c r="A48" s="124" t="s">
        <v>725</v>
      </c>
      <c r="B48" s="125" t="s">
        <v>726</v>
      </c>
      <c r="C48" s="126" t="s">
        <v>724</v>
      </c>
      <c r="D48" s="214" t="s">
        <v>647</v>
      </c>
      <c r="E48" s="128" t="s">
        <v>648</v>
      </c>
      <c r="F48" s="129"/>
      <c r="G48" s="128" t="s">
        <v>648</v>
      </c>
      <c r="H48" s="129"/>
      <c r="I48" s="130" t="s">
        <v>648</v>
      </c>
    </row>
    <row r="49" spans="1:9" x14ac:dyDescent="0.3">
      <c r="A49" s="92" t="s">
        <v>477</v>
      </c>
      <c r="B49" s="131" t="s">
        <v>727</v>
      </c>
      <c r="C49" s="93" t="s">
        <v>728</v>
      </c>
      <c r="D49" s="132" t="s">
        <v>729</v>
      </c>
      <c r="E49" s="133">
        <v>-25</v>
      </c>
      <c r="F49" s="96"/>
      <c r="G49" s="95">
        <v>0</v>
      </c>
      <c r="H49" s="96"/>
      <c r="I49" s="97">
        <v>45</v>
      </c>
    </row>
    <row r="50" spans="1:9" ht="15" thickBot="1" x14ac:dyDescent="0.35">
      <c r="A50" s="135"/>
      <c r="B50" s="109"/>
      <c r="C50" s="125"/>
      <c r="D50" s="136" t="s">
        <v>730</v>
      </c>
      <c r="E50" s="137">
        <v>-35</v>
      </c>
      <c r="F50" s="138">
        <v>-10</v>
      </c>
      <c r="G50" s="139">
        <v>0</v>
      </c>
      <c r="H50" s="138">
        <v>45</v>
      </c>
      <c r="I50" s="140">
        <v>90</v>
      </c>
    </row>
    <row r="51" spans="1:9" x14ac:dyDescent="0.3">
      <c r="A51" s="92" t="str">
        <f>"CC814"</f>
        <v>CC814</v>
      </c>
      <c r="B51" s="93" t="s">
        <v>731</v>
      </c>
      <c r="C51" s="93" t="s">
        <v>732</v>
      </c>
      <c r="D51" s="141" t="s">
        <v>733</v>
      </c>
      <c r="E51" s="133">
        <v>-35</v>
      </c>
      <c r="F51" s="96"/>
      <c r="G51" s="95">
        <v>10</v>
      </c>
      <c r="H51" s="96"/>
      <c r="I51" s="97">
        <v>55</v>
      </c>
    </row>
    <row r="52" spans="1:9" ht="16.8" thickBot="1" x14ac:dyDescent="0.35">
      <c r="A52" s="135"/>
      <c r="B52" s="125"/>
      <c r="C52" s="125"/>
      <c r="D52" s="136" t="s">
        <v>626</v>
      </c>
      <c r="E52" s="215">
        <v>0.11</v>
      </c>
      <c r="F52" s="143"/>
      <c r="G52" s="142">
        <v>0.54</v>
      </c>
      <c r="H52" s="143"/>
      <c r="I52" s="144">
        <v>0.85</v>
      </c>
    </row>
    <row r="53" spans="1:9" x14ac:dyDescent="0.3">
      <c r="A53" s="216" t="s">
        <v>568</v>
      </c>
      <c r="B53" s="131" t="s">
        <v>734</v>
      </c>
      <c r="C53" s="178" t="s">
        <v>735</v>
      </c>
      <c r="D53" s="217" t="s">
        <v>664</v>
      </c>
      <c r="E53" s="133">
        <v>-45</v>
      </c>
      <c r="F53" s="218"/>
      <c r="G53" s="133">
        <v>0</v>
      </c>
      <c r="H53" s="218"/>
      <c r="I53" s="219">
        <v>90</v>
      </c>
    </row>
    <row r="54" spans="1:9" ht="16.8" thickBot="1" x14ac:dyDescent="0.35">
      <c r="A54" s="220"/>
      <c r="B54" s="221"/>
      <c r="C54" s="222"/>
      <c r="D54" s="223" t="s">
        <v>626</v>
      </c>
      <c r="E54" s="215">
        <v>0.11</v>
      </c>
      <c r="F54" s="224"/>
      <c r="G54" s="215">
        <v>0.54</v>
      </c>
      <c r="H54" s="224"/>
      <c r="I54" s="225">
        <v>0.85</v>
      </c>
    </row>
    <row r="55" spans="1:9" x14ac:dyDescent="0.3">
      <c r="A55" s="148" t="s">
        <v>558</v>
      </c>
      <c r="B55" s="93" t="s">
        <v>736</v>
      </c>
      <c r="C55" s="146" t="s">
        <v>737</v>
      </c>
      <c r="D55" s="147" t="s">
        <v>667</v>
      </c>
      <c r="E55" s="133">
        <v>-15</v>
      </c>
      <c r="F55" s="96"/>
      <c r="G55" s="95">
        <v>15</v>
      </c>
      <c r="H55" s="96"/>
      <c r="I55" s="97">
        <v>55</v>
      </c>
    </row>
    <row r="56" spans="1:9" ht="16.8" thickBot="1" x14ac:dyDescent="0.35">
      <c r="A56" s="135"/>
      <c r="B56" s="125"/>
      <c r="C56" s="125"/>
      <c r="D56" s="136" t="s">
        <v>626</v>
      </c>
      <c r="E56" s="215">
        <v>0.11</v>
      </c>
      <c r="F56" s="143"/>
      <c r="G56" s="142">
        <v>0.54</v>
      </c>
      <c r="H56" s="143"/>
      <c r="I56" s="144">
        <v>0.85</v>
      </c>
    </row>
    <row r="57" spans="1:9" x14ac:dyDescent="0.3">
      <c r="A57" s="148" t="str">
        <f>"CC818"</f>
        <v>CC818</v>
      </c>
      <c r="B57" s="131" t="s">
        <v>738</v>
      </c>
      <c r="C57" s="149" t="s">
        <v>739</v>
      </c>
      <c r="D57" s="131" t="s">
        <v>670</v>
      </c>
      <c r="E57" s="226"/>
      <c r="F57" s="227"/>
      <c r="G57" s="227"/>
      <c r="H57" s="227"/>
      <c r="I57" s="228"/>
    </row>
    <row r="58" spans="1:9" ht="16.2" x14ac:dyDescent="0.3">
      <c r="A58" s="102" t="str">
        <f>"CC819"</f>
        <v>CC819</v>
      </c>
      <c r="B58" s="99" t="s">
        <v>740</v>
      </c>
      <c r="C58" s="119" t="s">
        <v>741</v>
      </c>
      <c r="D58" s="99" t="s">
        <v>742</v>
      </c>
      <c r="E58" s="229"/>
      <c r="F58" s="152"/>
      <c r="G58" s="152"/>
      <c r="H58" s="152"/>
      <c r="I58" s="153"/>
    </row>
    <row r="59" spans="1:9" x14ac:dyDescent="0.3">
      <c r="A59" s="102" t="str">
        <f>"CC820"</f>
        <v>CC820</v>
      </c>
      <c r="B59" s="99" t="s">
        <v>743</v>
      </c>
      <c r="C59" s="99" t="str">
        <f>"UKAS TEMP THERM 2 CHANNEL 5 POINTS PER CHANNEL"</f>
        <v>UKAS TEMP THERM 2 CHANNEL 5 POINTS PER CHANNEL</v>
      </c>
      <c r="D59" s="43" t="s">
        <v>744</v>
      </c>
      <c r="E59" s="121">
        <v>-35</v>
      </c>
      <c r="F59" s="103">
        <v>-10</v>
      </c>
      <c r="G59" s="100">
        <v>10</v>
      </c>
      <c r="H59" s="103">
        <v>30</v>
      </c>
      <c r="I59" s="101">
        <v>55</v>
      </c>
    </row>
    <row r="60" spans="1:9" x14ac:dyDescent="0.3">
      <c r="A60" s="154" t="s">
        <v>482</v>
      </c>
      <c r="B60" s="99" t="s">
        <v>745</v>
      </c>
      <c r="C60" s="99" t="s">
        <v>746</v>
      </c>
      <c r="D60" s="99" t="s">
        <v>677</v>
      </c>
      <c r="E60" s="100">
        <v>-35</v>
      </c>
      <c r="F60" s="100">
        <v>-10</v>
      </c>
      <c r="G60" s="100">
        <v>5</v>
      </c>
      <c r="H60" s="100">
        <v>45</v>
      </c>
      <c r="I60" s="101">
        <v>90</v>
      </c>
    </row>
    <row r="61" spans="1:9" x14ac:dyDescent="0.3">
      <c r="A61" s="102" t="str">
        <f>"CC821"</f>
        <v>CC821</v>
      </c>
      <c r="B61" s="99" t="s">
        <v>747</v>
      </c>
      <c r="C61" s="99" t="s">
        <v>748</v>
      </c>
      <c r="D61" s="43" t="s">
        <v>634</v>
      </c>
      <c r="E61" s="121">
        <v>-85</v>
      </c>
      <c r="F61" s="103">
        <v>-35</v>
      </c>
      <c r="G61" s="100">
        <v>5</v>
      </c>
      <c r="H61" s="103">
        <v>45</v>
      </c>
      <c r="I61" s="101">
        <v>90</v>
      </c>
    </row>
    <row r="62" spans="1:9" ht="15" thickBot="1" x14ac:dyDescent="0.35">
      <c r="A62" s="135" t="str">
        <f>"CC822"</f>
        <v>CC822</v>
      </c>
      <c r="B62" s="109" t="s">
        <v>749</v>
      </c>
      <c r="C62" s="99" t="s">
        <v>750</v>
      </c>
      <c r="D62" s="43" t="s">
        <v>637</v>
      </c>
      <c r="E62" s="121">
        <v>-85</v>
      </c>
      <c r="F62" s="103">
        <v>-35</v>
      </c>
      <c r="G62" s="100">
        <v>5</v>
      </c>
      <c r="H62" s="103">
        <v>45</v>
      </c>
      <c r="I62" s="101">
        <v>90</v>
      </c>
    </row>
    <row r="63" spans="1:9" x14ac:dyDescent="0.3">
      <c r="A63" s="145" t="s">
        <v>505</v>
      </c>
      <c r="B63" s="93" t="s">
        <v>751</v>
      </c>
      <c r="C63" s="146" t="s">
        <v>752</v>
      </c>
      <c r="D63" s="147" t="s">
        <v>684</v>
      </c>
      <c r="E63" s="95">
        <v>-25</v>
      </c>
      <c r="F63" s="95"/>
      <c r="G63" s="95">
        <v>10</v>
      </c>
      <c r="H63" s="95"/>
      <c r="I63" s="97">
        <v>45</v>
      </c>
    </row>
    <row r="64" spans="1:9" ht="16.8" thickBot="1" x14ac:dyDescent="0.35">
      <c r="A64" s="135"/>
      <c r="B64" s="125"/>
      <c r="C64" s="125"/>
      <c r="D64" s="136" t="s">
        <v>626</v>
      </c>
      <c r="E64" s="142">
        <v>0.11</v>
      </c>
      <c r="F64" s="143"/>
      <c r="G64" s="142">
        <v>0.54</v>
      </c>
      <c r="H64" s="143"/>
      <c r="I64" s="144">
        <v>0.85</v>
      </c>
    </row>
    <row r="65" spans="1:9" x14ac:dyDescent="0.3">
      <c r="A65" s="230" t="s">
        <v>753</v>
      </c>
      <c r="B65" s="173">
        <v>33772834</v>
      </c>
      <c r="C65" s="162" t="s">
        <v>754</v>
      </c>
      <c r="D65" s="162" t="s">
        <v>755</v>
      </c>
      <c r="E65" s="163">
        <v>-5</v>
      </c>
      <c r="F65" s="164"/>
      <c r="G65" s="163">
        <v>25</v>
      </c>
      <c r="H65" s="164"/>
      <c r="I65" s="165">
        <v>50</v>
      </c>
    </row>
    <row r="66" spans="1:9" ht="16.8" thickBot="1" x14ac:dyDescent="0.35">
      <c r="A66" s="104"/>
      <c r="B66" s="161"/>
      <c r="C66" s="110"/>
      <c r="D66" s="136" t="s">
        <v>626</v>
      </c>
      <c r="E66" s="142">
        <v>0.11</v>
      </c>
      <c r="F66" s="143"/>
      <c r="G66" s="142">
        <v>0.54</v>
      </c>
      <c r="H66" s="143"/>
      <c r="I66" s="144">
        <v>0.85</v>
      </c>
    </row>
    <row r="67" spans="1:9" ht="15" thickBot="1" x14ac:dyDescent="0.35">
      <c r="A67" s="231" t="s">
        <v>756</v>
      </c>
      <c r="B67" s="232">
        <v>33772835</v>
      </c>
      <c r="C67" s="110" t="s">
        <v>757</v>
      </c>
      <c r="D67" s="169" t="s">
        <v>690</v>
      </c>
      <c r="E67" s="111">
        <v>-5</v>
      </c>
      <c r="F67" s="111">
        <v>10</v>
      </c>
      <c r="G67" s="111">
        <v>25</v>
      </c>
      <c r="H67" s="111">
        <v>35</v>
      </c>
      <c r="I67" s="112">
        <v>50</v>
      </c>
    </row>
    <row r="68" spans="1:9" x14ac:dyDescent="0.3">
      <c r="A68" s="233" t="s">
        <v>573</v>
      </c>
      <c r="B68" s="93">
        <v>33772836</v>
      </c>
      <c r="C68" s="93" t="s">
        <v>758</v>
      </c>
      <c r="D68" s="132" t="s">
        <v>692</v>
      </c>
      <c r="E68" s="133">
        <v>-35</v>
      </c>
      <c r="F68" s="96"/>
      <c r="G68" s="95">
        <v>5</v>
      </c>
      <c r="H68" s="96"/>
      <c r="I68" s="97">
        <v>55</v>
      </c>
    </row>
    <row r="69" spans="1:9" x14ac:dyDescent="0.3">
      <c r="A69" s="102"/>
      <c r="B69" s="99"/>
      <c r="C69" s="175"/>
      <c r="D69" s="176" t="s">
        <v>693</v>
      </c>
      <c r="E69" s="121">
        <v>-35</v>
      </c>
      <c r="F69" s="103"/>
      <c r="G69" s="100">
        <v>5</v>
      </c>
      <c r="H69" s="103"/>
      <c r="I69" s="101">
        <v>55</v>
      </c>
    </row>
    <row r="70" spans="1:9" ht="16.8" thickBot="1" x14ac:dyDescent="0.35">
      <c r="A70" s="135"/>
      <c r="B70" s="177"/>
      <c r="C70" s="125"/>
      <c r="D70" s="136" t="s">
        <v>626</v>
      </c>
      <c r="E70" s="142">
        <v>0.11</v>
      </c>
      <c r="F70" s="143"/>
      <c r="G70" s="142">
        <v>0.54</v>
      </c>
      <c r="H70" s="143"/>
      <c r="I70" s="144">
        <v>0.85</v>
      </c>
    </row>
    <row r="71" spans="1:9" x14ac:dyDescent="0.3">
      <c r="A71" s="92" t="s">
        <v>612</v>
      </c>
      <c r="B71" s="131" t="s">
        <v>759</v>
      </c>
      <c r="C71" s="93" t="s">
        <v>760</v>
      </c>
      <c r="D71" s="234" t="s">
        <v>761</v>
      </c>
      <c r="E71" s="235">
        <v>-196</v>
      </c>
      <c r="F71" s="134"/>
      <c r="G71" s="236"/>
      <c r="H71" s="134"/>
      <c r="I71" s="237"/>
    </row>
    <row r="72" spans="1:9" x14ac:dyDescent="0.3">
      <c r="A72" s="102" t="s">
        <v>511</v>
      </c>
      <c r="B72" s="99" t="s">
        <v>762</v>
      </c>
      <c r="C72" s="80" t="str">
        <f>"DUAL CHANNEL 4-20MA"</f>
        <v>DUAL CHANNEL 4-20MA</v>
      </c>
      <c r="D72" s="162" t="s">
        <v>763</v>
      </c>
      <c r="E72" s="163" t="s">
        <v>764</v>
      </c>
      <c r="F72" s="163"/>
      <c r="G72" s="163" t="s">
        <v>765</v>
      </c>
      <c r="H72" s="163"/>
      <c r="I72" s="165" t="s">
        <v>766</v>
      </c>
    </row>
    <row r="73" spans="1:9" x14ac:dyDescent="0.3">
      <c r="A73" s="102" t="str">
        <f>"CC760"</f>
        <v>CC760</v>
      </c>
      <c r="B73" s="99" t="s">
        <v>767</v>
      </c>
      <c r="C73" s="99" t="str">
        <f>"DUAL CHANNEL VOLTAGE 0-1V"</f>
        <v>DUAL CHANNEL VOLTAGE 0-1V</v>
      </c>
      <c r="D73" s="43" t="s">
        <v>768</v>
      </c>
      <c r="E73" s="100" t="s">
        <v>769</v>
      </c>
      <c r="F73" s="43"/>
      <c r="G73" s="100" t="s">
        <v>770</v>
      </c>
      <c r="H73" s="43"/>
      <c r="I73" s="101" t="s">
        <v>771</v>
      </c>
    </row>
    <row r="74" spans="1:9" x14ac:dyDescent="0.3">
      <c r="A74" s="102" t="str">
        <f>"CC761"</f>
        <v>CC761</v>
      </c>
      <c r="B74" s="99" t="s">
        <v>772</v>
      </c>
      <c r="C74" s="99" t="str">
        <f>"DUAL CHANNEL VOLTAGE 0-5V"</f>
        <v>DUAL CHANNEL VOLTAGE 0-5V</v>
      </c>
      <c r="D74" s="43" t="s">
        <v>773</v>
      </c>
      <c r="E74" s="100" t="s">
        <v>769</v>
      </c>
      <c r="F74" s="100"/>
      <c r="G74" s="100" t="s">
        <v>774</v>
      </c>
      <c r="H74" s="100"/>
      <c r="I74" s="101" t="s">
        <v>775</v>
      </c>
    </row>
    <row r="75" spans="1:9" x14ac:dyDescent="0.3">
      <c r="A75" s="148" t="str">
        <f>"CC762"</f>
        <v>CC762</v>
      </c>
      <c r="B75" s="99" t="s">
        <v>776</v>
      </c>
      <c r="C75" s="131" t="str">
        <f>"DUAL CHANNEL VOLTAGE 0-10V"</f>
        <v>DUAL CHANNEL VOLTAGE 0-10V</v>
      </c>
      <c r="D75" s="208" t="s">
        <v>777</v>
      </c>
      <c r="E75" s="211" t="s">
        <v>769</v>
      </c>
      <c r="F75" s="211"/>
      <c r="G75" s="211" t="s">
        <v>775</v>
      </c>
      <c r="H75" s="211"/>
      <c r="I75" s="212" t="s">
        <v>778</v>
      </c>
    </row>
    <row r="76" spans="1:9" x14ac:dyDescent="0.3">
      <c r="A76" s="102" t="str">
        <f>"CC763"</f>
        <v>CC763</v>
      </c>
      <c r="B76" s="99" t="s">
        <v>779</v>
      </c>
      <c r="C76" s="99" t="str">
        <f>"TRACEABLE DP CALIBRATION @ -50, 0 &amp; +50pa"</f>
        <v>TRACEABLE DP CALIBRATION @ -50, 0 &amp; +50pa</v>
      </c>
      <c r="D76" s="238" t="s">
        <v>780</v>
      </c>
      <c r="E76" s="100">
        <v>-50</v>
      </c>
      <c r="F76" s="43"/>
      <c r="G76" s="100">
        <v>0</v>
      </c>
      <c r="H76" s="43"/>
      <c r="I76" s="101">
        <v>50</v>
      </c>
    </row>
    <row r="77" spans="1:9" x14ac:dyDescent="0.3">
      <c r="A77" s="102" t="str">
        <f>"CC764"</f>
        <v>CC764</v>
      </c>
      <c r="B77" s="99" t="s">
        <v>781</v>
      </c>
      <c r="C77" s="99" t="str">
        <f>"TRACEABLE DP CALIBRATION @ -100, 0 &amp; +100pa"</f>
        <v>TRACEABLE DP CALIBRATION @ -100, 0 &amp; +100pa</v>
      </c>
      <c r="D77" s="238" t="s">
        <v>782</v>
      </c>
      <c r="E77" s="100">
        <v>-100</v>
      </c>
      <c r="F77" s="43"/>
      <c r="G77" s="100">
        <v>0</v>
      </c>
      <c r="H77" s="43"/>
      <c r="I77" s="101">
        <v>100</v>
      </c>
    </row>
    <row r="78" spans="1:9" x14ac:dyDescent="0.3">
      <c r="A78" s="102" t="str">
        <f>"CC765"</f>
        <v>CC765</v>
      </c>
      <c r="B78" s="99" t="s">
        <v>783</v>
      </c>
      <c r="C78" s="99" t="str">
        <f>"TRACEABLE DP CALIBRATION @ -1250, 0 &amp; +1250pa"</f>
        <v>TRACEABLE DP CALIBRATION @ -1250, 0 &amp; +1250pa</v>
      </c>
      <c r="D78" s="238" t="s">
        <v>784</v>
      </c>
      <c r="E78" s="100">
        <v>-1250</v>
      </c>
      <c r="F78" s="43"/>
      <c r="G78" s="100">
        <v>0</v>
      </c>
      <c r="H78" s="43"/>
      <c r="I78" s="101">
        <v>1250</v>
      </c>
    </row>
    <row r="79" spans="1:9" x14ac:dyDescent="0.3">
      <c r="A79" s="239" t="s">
        <v>582</v>
      </c>
      <c r="B79" s="240" t="s">
        <v>583</v>
      </c>
      <c r="C79" s="240" t="s">
        <v>785</v>
      </c>
      <c r="D79" s="238" t="s">
        <v>786</v>
      </c>
      <c r="E79" s="100">
        <v>-0.2</v>
      </c>
      <c r="F79" s="43"/>
      <c r="G79" s="100">
        <v>0</v>
      </c>
      <c r="H79" s="43"/>
      <c r="I79" s="101">
        <v>0.2</v>
      </c>
    </row>
    <row r="80" spans="1:9" x14ac:dyDescent="0.3">
      <c r="A80" s="239" t="s">
        <v>587</v>
      </c>
      <c r="B80" s="240" t="s">
        <v>588</v>
      </c>
      <c r="C80" s="240" t="s">
        <v>787</v>
      </c>
      <c r="D80" s="238" t="s">
        <v>788</v>
      </c>
      <c r="E80" s="100">
        <v>-0.4</v>
      </c>
      <c r="F80" s="43"/>
      <c r="G80" s="100">
        <v>0</v>
      </c>
      <c r="H80" s="43"/>
      <c r="I80" s="101">
        <v>0.4</v>
      </c>
    </row>
    <row r="81" spans="1:9" x14ac:dyDescent="0.3">
      <c r="A81" s="239" t="s">
        <v>593</v>
      </c>
      <c r="B81" s="240" t="s">
        <v>594</v>
      </c>
      <c r="C81" s="240" t="s">
        <v>789</v>
      </c>
      <c r="D81" s="238" t="s">
        <v>790</v>
      </c>
      <c r="E81" s="241">
        <v>-5</v>
      </c>
      <c r="F81" s="242"/>
      <c r="G81" s="241">
        <v>0</v>
      </c>
      <c r="H81" s="242"/>
      <c r="I81" s="243">
        <v>5</v>
      </c>
    </row>
    <row r="82" spans="1:9" ht="15.6" x14ac:dyDescent="0.35">
      <c r="A82" s="148" t="s">
        <v>791</v>
      </c>
      <c r="B82" s="131" t="s">
        <v>792</v>
      </c>
      <c r="C82" s="131" t="str">
        <f>"0-5% CO2 SENSOR CALIBRATION"</f>
        <v>0-5% CO2 SENSOR CALIBRATION</v>
      </c>
      <c r="D82" s="43" t="s">
        <v>793</v>
      </c>
      <c r="E82" s="211"/>
      <c r="F82" s="208"/>
      <c r="G82" s="210" t="s">
        <v>794</v>
      </c>
      <c r="H82" s="208"/>
      <c r="I82" s="212"/>
    </row>
    <row r="83" spans="1:9" ht="15.6" x14ac:dyDescent="0.35">
      <c r="A83" s="244" t="s">
        <v>795</v>
      </c>
      <c r="B83" s="99" t="s">
        <v>796</v>
      </c>
      <c r="C83" s="99" t="str">
        <f>"0-5% CO2 SENSOR CALIBRATION PROBE MATCH"</f>
        <v>0-5% CO2 SENSOR CALIBRATION PROBE MATCH</v>
      </c>
      <c r="D83" s="208" t="s">
        <v>797</v>
      </c>
      <c r="E83" s="100">
        <v>0</v>
      </c>
      <c r="F83" s="43"/>
      <c r="G83" s="245">
        <v>2.5000000000000001E-2</v>
      </c>
      <c r="H83" s="43"/>
      <c r="I83" s="246">
        <v>0.05</v>
      </c>
    </row>
    <row r="84" spans="1:9" ht="15.6" x14ac:dyDescent="0.35">
      <c r="A84" s="247" t="s">
        <v>577</v>
      </c>
      <c r="B84" s="99" t="s">
        <v>798</v>
      </c>
      <c r="C84" s="99" t="str">
        <f>"0-10% CO2 SENSOR CALIBRATION"</f>
        <v>0-10% CO2 SENSOR CALIBRATION</v>
      </c>
      <c r="D84" s="43" t="s">
        <v>799</v>
      </c>
      <c r="E84" s="211"/>
      <c r="F84" s="208"/>
      <c r="G84" s="210" t="s">
        <v>794</v>
      </c>
      <c r="H84" s="208"/>
      <c r="I84" s="248"/>
    </row>
    <row r="85" spans="1:9" ht="16.2" thickBot="1" x14ac:dyDescent="0.4">
      <c r="A85" s="249" t="s">
        <v>800</v>
      </c>
      <c r="B85" s="109" t="s">
        <v>801</v>
      </c>
      <c r="C85" s="250" t="str">
        <f>"0-10% CO2 SENSOR CALIBRATION PROBE MATCH"</f>
        <v>0-10% CO2 SENSOR CALIBRATION PROBE MATCH</v>
      </c>
      <c r="D85" s="251" t="s">
        <v>802</v>
      </c>
      <c r="E85" s="252">
        <v>0</v>
      </c>
      <c r="F85" s="251"/>
      <c r="G85" s="252">
        <v>0.05</v>
      </c>
      <c r="H85" s="251"/>
      <c r="I85" s="253">
        <v>0.1</v>
      </c>
    </row>
    <row r="86" spans="1:9" ht="16.2" thickTop="1" x14ac:dyDescent="0.35">
      <c r="A86" s="247" t="s">
        <v>579</v>
      </c>
      <c r="B86" s="254" t="s">
        <v>803</v>
      </c>
      <c r="C86" s="99" t="s">
        <v>804</v>
      </c>
      <c r="D86" s="43" t="s">
        <v>805</v>
      </c>
      <c r="E86" s="211"/>
      <c r="F86" s="208"/>
      <c r="G86" s="210" t="s">
        <v>794</v>
      </c>
      <c r="H86" s="208"/>
      <c r="I86" s="248"/>
    </row>
    <row r="87" spans="1:9" ht="16.2" thickBot="1" x14ac:dyDescent="0.4">
      <c r="A87" s="249" t="s">
        <v>806</v>
      </c>
      <c r="B87" s="255" t="s">
        <v>807</v>
      </c>
      <c r="C87" s="250" t="s">
        <v>808</v>
      </c>
      <c r="D87" s="251" t="s">
        <v>809</v>
      </c>
      <c r="E87" s="252">
        <v>0</v>
      </c>
      <c r="F87" s="251"/>
      <c r="G87" s="252">
        <v>0.1</v>
      </c>
      <c r="H87" s="251"/>
      <c r="I87" s="253">
        <v>0.2</v>
      </c>
    </row>
    <row r="88" spans="1:9" ht="15" thickTop="1" x14ac:dyDescent="0.3"/>
    <row r="89" spans="1:9" x14ac:dyDescent="0.3">
      <c r="A89" s="256" t="s">
        <v>810</v>
      </c>
      <c r="B89" s="256"/>
    </row>
    <row r="94" spans="1:9" x14ac:dyDescent="0.3">
      <c r="D94" t="s">
        <v>811</v>
      </c>
    </row>
    <row r="95" spans="1:9" x14ac:dyDescent="0.3">
      <c r="A95" t="s">
        <v>812</v>
      </c>
    </row>
    <row r="96" spans="1:9" ht="15" thickBot="1" x14ac:dyDescent="0.35"/>
    <row r="97" spans="1:9" ht="15" thickTop="1" x14ac:dyDescent="0.3">
      <c r="A97" s="257" t="s">
        <v>813</v>
      </c>
      <c r="B97" s="254" t="s">
        <v>814</v>
      </c>
      <c r="C97" s="258" t="s">
        <v>639</v>
      </c>
      <c r="D97" s="258" t="s">
        <v>815</v>
      </c>
      <c r="E97" s="259">
        <v>-5</v>
      </c>
      <c r="F97" s="259"/>
      <c r="G97" s="259">
        <v>0</v>
      </c>
      <c r="H97" s="259"/>
      <c r="I97" s="260">
        <v>35</v>
      </c>
    </row>
    <row r="98" spans="1:9" ht="15" thickBot="1" x14ac:dyDescent="0.35">
      <c r="A98" s="110" t="s">
        <v>816</v>
      </c>
      <c r="B98" s="125" t="s">
        <v>817</v>
      </c>
      <c r="C98" s="110" t="s">
        <v>642</v>
      </c>
      <c r="D98" s="261" t="s">
        <v>643</v>
      </c>
      <c r="E98" s="111">
        <v>-15</v>
      </c>
      <c r="F98" s="111"/>
      <c r="G98" s="111">
        <v>15</v>
      </c>
      <c r="H98" s="111"/>
      <c r="I98" s="112">
        <v>35</v>
      </c>
    </row>
    <row r="99" spans="1:9" x14ac:dyDescent="0.3">
      <c r="A99" s="93" t="s">
        <v>818</v>
      </c>
      <c r="B99" s="93" t="s">
        <v>819</v>
      </c>
      <c r="C99" s="93" t="s">
        <v>656</v>
      </c>
      <c r="D99" s="132" t="s">
        <v>657</v>
      </c>
      <c r="E99" s="133">
        <v>-15</v>
      </c>
      <c r="F99" s="134"/>
      <c r="G99" s="95">
        <v>0</v>
      </c>
      <c r="H99" s="134"/>
      <c r="I99" s="97">
        <v>35</v>
      </c>
    </row>
    <row r="100" spans="1:9" ht="15" thickBot="1" x14ac:dyDescent="0.35">
      <c r="A100" s="125"/>
      <c r="B100" s="125"/>
      <c r="C100" s="125"/>
      <c r="D100" s="136" t="s">
        <v>658</v>
      </c>
      <c r="E100" s="137">
        <v>-35</v>
      </c>
      <c r="F100" s="138">
        <v>-10</v>
      </c>
      <c r="G100" s="139">
        <v>0</v>
      </c>
      <c r="H100" s="138">
        <v>45</v>
      </c>
      <c r="I100" s="140">
        <v>90</v>
      </c>
    </row>
    <row r="101" spans="1:9" x14ac:dyDescent="0.3">
      <c r="A101" s="93" t="s">
        <v>820</v>
      </c>
      <c r="B101" s="175" t="s">
        <v>821</v>
      </c>
      <c r="C101" s="93" t="s">
        <v>822</v>
      </c>
      <c r="D101" s="141" t="s">
        <v>823</v>
      </c>
      <c r="E101" s="95">
        <v>-15</v>
      </c>
      <c r="F101" s="96"/>
      <c r="G101" s="95">
        <v>10</v>
      </c>
      <c r="H101" s="96"/>
      <c r="I101" s="97">
        <v>35</v>
      </c>
    </row>
    <row r="102" spans="1:9" ht="16.8" thickBot="1" x14ac:dyDescent="0.35">
      <c r="A102" s="125"/>
      <c r="B102" s="125"/>
      <c r="C102" s="125"/>
      <c r="D102" s="136" t="s">
        <v>626</v>
      </c>
      <c r="E102" s="142">
        <v>0.11</v>
      </c>
      <c r="F102" s="143"/>
      <c r="G102" s="142">
        <v>0.54</v>
      </c>
      <c r="H102" s="143"/>
      <c r="I102" s="144">
        <v>0.85</v>
      </c>
    </row>
    <row r="103" spans="1:9" x14ac:dyDescent="0.3">
      <c r="A103" s="190" t="s">
        <v>824</v>
      </c>
      <c r="B103" s="175" t="s">
        <v>825</v>
      </c>
      <c r="C103" s="93" t="s">
        <v>826</v>
      </c>
      <c r="D103" s="141" t="s">
        <v>827</v>
      </c>
      <c r="E103" s="95">
        <v>-5</v>
      </c>
      <c r="F103" s="96"/>
      <c r="G103" s="95">
        <v>10</v>
      </c>
      <c r="H103" s="96"/>
      <c r="I103" s="97">
        <v>35</v>
      </c>
    </row>
    <row r="104" spans="1:9" ht="16.8" thickBot="1" x14ac:dyDescent="0.35">
      <c r="A104" s="125"/>
      <c r="B104" s="125"/>
      <c r="C104" s="125"/>
      <c r="D104" s="136" t="s">
        <v>626</v>
      </c>
      <c r="E104" s="142">
        <v>0.11</v>
      </c>
      <c r="F104" s="143"/>
      <c r="G104" s="142">
        <v>0.54</v>
      </c>
      <c r="H104" s="143"/>
      <c r="I104" s="144">
        <v>0.85</v>
      </c>
    </row>
    <row r="105" spans="1:9" x14ac:dyDescent="0.3">
      <c r="A105" s="262" t="s">
        <v>828</v>
      </c>
      <c r="B105" s="175" t="s">
        <v>829</v>
      </c>
      <c r="C105" s="146" t="s">
        <v>683</v>
      </c>
      <c r="D105" s="147" t="s">
        <v>684</v>
      </c>
      <c r="E105" s="95">
        <v>-15</v>
      </c>
      <c r="F105" s="95"/>
      <c r="G105" s="95">
        <v>10</v>
      </c>
      <c r="H105" s="95"/>
      <c r="I105" s="97">
        <v>35</v>
      </c>
    </row>
    <row r="106" spans="1:9" ht="16.8" thickBot="1" x14ac:dyDescent="0.35">
      <c r="A106" s="125"/>
      <c r="B106" s="125"/>
      <c r="C106" s="125"/>
      <c r="D106" s="136" t="s">
        <v>626</v>
      </c>
      <c r="E106" s="142">
        <v>0.11</v>
      </c>
      <c r="F106" s="143"/>
      <c r="G106" s="142">
        <v>0.54</v>
      </c>
      <c r="H106" s="143"/>
      <c r="I106" s="144">
        <v>0.85</v>
      </c>
    </row>
    <row r="107" spans="1:9" ht="15" thickBot="1" x14ac:dyDescent="0.35">
      <c r="A107" s="263" t="s">
        <v>830</v>
      </c>
      <c r="B107" s="264">
        <v>33772737</v>
      </c>
      <c r="C107" s="265" t="s">
        <v>689</v>
      </c>
      <c r="D107" s="266" t="s">
        <v>831</v>
      </c>
      <c r="E107" s="267">
        <v>-5</v>
      </c>
      <c r="F107" s="267"/>
      <c r="G107" s="267">
        <v>15</v>
      </c>
      <c r="H107" s="267"/>
      <c r="I107" s="268">
        <v>35</v>
      </c>
    </row>
    <row r="108" spans="1:9" x14ac:dyDescent="0.3">
      <c r="A108" s="269" t="s">
        <v>832</v>
      </c>
      <c r="B108" s="270">
        <v>33772738</v>
      </c>
      <c r="C108" s="93" t="s">
        <v>691</v>
      </c>
      <c r="D108" s="132" t="s">
        <v>833</v>
      </c>
      <c r="E108" s="133">
        <v>-15</v>
      </c>
      <c r="F108" s="96"/>
      <c r="G108" s="95">
        <v>0</v>
      </c>
      <c r="H108" s="96"/>
      <c r="I108" s="97">
        <v>50</v>
      </c>
    </row>
    <row r="109" spans="1:9" x14ac:dyDescent="0.3">
      <c r="A109" s="131"/>
      <c r="B109" s="271"/>
      <c r="C109" s="175"/>
      <c r="D109" s="176" t="s">
        <v>693</v>
      </c>
      <c r="E109" s="209">
        <v>-15</v>
      </c>
      <c r="F109" s="210"/>
      <c r="G109" s="211">
        <v>5</v>
      </c>
      <c r="H109" s="210"/>
      <c r="I109" s="212">
        <v>35</v>
      </c>
    </row>
    <row r="110" spans="1:9" ht="16.8" thickBot="1" x14ac:dyDescent="0.35">
      <c r="A110" s="125"/>
      <c r="B110" s="177"/>
      <c r="C110" s="125"/>
      <c r="D110" s="136" t="s">
        <v>626</v>
      </c>
      <c r="E110" s="142">
        <v>0.11</v>
      </c>
      <c r="F110" s="143"/>
      <c r="G110" s="142">
        <v>0.54</v>
      </c>
      <c r="H110" s="143"/>
      <c r="I110" s="144">
        <v>0.85</v>
      </c>
    </row>
    <row r="111" spans="1:9" ht="15" thickTop="1" x14ac:dyDescent="0.3">
      <c r="A111" s="94" t="s">
        <v>834</v>
      </c>
      <c r="B111" s="272" t="s">
        <v>835</v>
      </c>
      <c r="C111" s="94" t="s">
        <v>836</v>
      </c>
      <c r="D111" s="258" t="s">
        <v>815</v>
      </c>
      <c r="E111" s="95">
        <v>-15</v>
      </c>
      <c r="F111" s="95"/>
      <c r="G111" s="95">
        <v>0</v>
      </c>
      <c r="H111" s="95"/>
      <c r="I111" s="97">
        <v>35</v>
      </c>
    </row>
    <row r="112" spans="1:9" ht="15" thickBot="1" x14ac:dyDescent="0.35">
      <c r="A112" s="110" t="s">
        <v>837</v>
      </c>
      <c r="B112" s="177" t="s">
        <v>838</v>
      </c>
      <c r="C112" s="110" t="s">
        <v>717</v>
      </c>
      <c r="D112" s="110" t="s">
        <v>643</v>
      </c>
      <c r="E112" s="111">
        <v>-15</v>
      </c>
      <c r="F112" s="111"/>
      <c r="G112" s="111">
        <v>15</v>
      </c>
      <c r="H112" s="111"/>
      <c r="I112" s="112">
        <v>35</v>
      </c>
    </row>
    <row r="113" spans="1:9" x14ac:dyDescent="0.3">
      <c r="A113" s="93" t="s">
        <v>839</v>
      </c>
      <c r="B113" s="174" t="s">
        <v>840</v>
      </c>
      <c r="C113" s="93" t="s">
        <v>841</v>
      </c>
      <c r="D113" s="132" t="s">
        <v>657</v>
      </c>
      <c r="E113" s="133">
        <v>-15</v>
      </c>
      <c r="F113" s="134"/>
      <c r="G113" s="95">
        <v>0</v>
      </c>
      <c r="H113" s="134"/>
      <c r="I113" s="97">
        <v>35</v>
      </c>
    </row>
    <row r="114" spans="1:9" ht="15" thickBot="1" x14ac:dyDescent="0.35">
      <c r="A114" s="125"/>
      <c r="B114" s="177"/>
      <c r="C114" s="125"/>
      <c r="D114" s="136" t="s">
        <v>658</v>
      </c>
      <c r="E114" s="137">
        <v>-35</v>
      </c>
      <c r="F114" s="138">
        <v>-10</v>
      </c>
      <c r="G114" s="139">
        <v>0</v>
      </c>
      <c r="H114" s="138">
        <v>45</v>
      </c>
      <c r="I114" s="140">
        <v>90</v>
      </c>
    </row>
    <row r="115" spans="1:9" x14ac:dyDescent="0.3">
      <c r="A115" s="93" t="s">
        <v>842</v>
      </c>
      <c r="B115" s="174" t="s">
        <v>843</v>
      </c>
      <c r="C115" s="93" t="s">
        <v>844</v>
      </c>
      <c r="D115" s="141" t="s">
        <v>823</v>
      </c>
      <c r="E115" s="95">
        <v>-15</v>
      </c>
      <c r="F115" s="96"/>
      <c r="G115" s="95">
        <v>10</v>
      </c>
      <c r="H115" s="96"/>
      <c r="I115" s="97">
        <v>35</v>
      </c>
    </row>
    <row r="116" spans="1:9" ht="16.8" thickBot="1" x14ac:dyDescent="0.35">
      <c r="A116" s="125"/>
      <c r="B116" s="177"/>
      <c r="C116" s="125"/>
      <c r="D116" s="136" t="s">
        <v>626</v>
      </c>
      <c r="E116" s="142">
        <v>0.11</v>
      </c>
      <c r="F116" s="143"/>
      <c r="G116" s="142">
        <v>0.54</v>
      </c>
      <c r="H116" s="143"/>
      <c r="I116" s="144">
        <v>0.85</v>
      </c>
    </row>
    <row r="117" spans="1:9" x14ac:dyDescent="0.3">
      <c r="A117" s="190" t="s">
        <v>845</v>
      </c>
      <c r="B117" s="174" t="s">
        <v>846</v>
      </c>
      <c r="C117" s="93" t="s">
        <v>847</v>
      </c>
      <c r="D117" s="141" t="s">
        <v>827</v>
      </c>
      <c r="E117" s="95">
        <v>-15</v>
      </c>
      <c r="F117" s="96"/>
      <c r="G117" s="95">
        <v>10</v>
      </c>
      <c r="H117" s="96"/>
      <c r="I117" s="97">
        <v>35</v>
      </c>
    </row>
    <row r="118" spans="1:9" ht="16.8" thickBot="1" x14ac:dyDescent="0.35">
      <c r="A118" s="125"/>
      <c r="B118" s="177"/>
      <c r="C118" s="125"/>
      <c r="D118" s="136" t="s">
        <v>626</v>
      </c>
      <c r="E118" s="142">
        <v>0.11</v>
      </c>
      <c r="F118" s="143"/>
      <c r="G118" s="142">
        <v>0.54</v>
      </c>
      <c r="H118" s="143"/>
      <c r="I118" s="144">
        <v>0.85</v>
      </c>
    </row>
    <row r="119" spans="1:9" x14ac:dyDescent="0.3">
      <c r="A119" s="262" t="s">
        <v>848</v>
      </c>
      <c r="B119" s="174" t="s">
        <v>849</v>
      </c>
      <c r="C119" s="146" t="s">
        <v>752</v>
      </c>
      <c r="D119" s="147" t="s">
        <v>684</v>
      </c>
      <c r="E119" s="95">
        <v>-15</v>
      </c>
      <c r="F119" s="95"/>
      <c r="G119" s="95">
        <v>10</v>
      </c>
      <c r="H119" s="95"/>
      <c r="I119" s="97">
        <v>35</v>
      </c>
    </row>
    <row r="120" spans="1:9" ht="16.8" thickBot="1" x14ac:dyDescent="0.35">
      <c r="A120" s="125"/>
      <c r="B120" s="177"/>
      <c r="C120" s="125"/>
      <c r="D120" s="136" t="s">
        <v>626</v>
      </c>
      <c r="E120" s="142">
        <v>0.11</v>
      </c>
      <c r="F120" s="143"/>
      <c r="G120" s="142">
        <v>0.54</v>
      </c>
      <c r="H120" s="143"/>
      <c r="I120" s="144">
        <v>0.85</v>
      </c>
    </row>
    <row r="121" spans="1:9" ht="15" thickBot="1" x14ac:dyDescent="0.35">
      <c r="A121" s="263" t="s">
        <v>850</v>
      </c>
      <c r="B121" s="232">
        <v>33772837</v>
      </c>
      <c r="C121" s="265" t="s">
        <v>851</v>
      </c>
      <c r="D121" s="266" t="s">
        <v>831</v>
      </c>
      <c r="E121" s="267">
        <v>-5</v>
      </c>
      <c r="F121" s="267"/>
      <c r="G121" s="267">
        <v>15</v>
      </c>
      <c r="H121" s="267"/>
      <c r="I121" s="268">
        <v>35</v>
      </c>
    </row>
    <row r="122" spans="1:9" x14ac:dyDescent="0.3">
      <c r="A122" s="269" t="s">
        <v>852</v>
      </c>
      <c r="B122" s="173">
        <v>33772838</v>
      </c>
      <c r="C122" s="93" t="s">
        <v>758</v>
      </c>
      <c r="D122" s="132" t="s">
        <v>833</v>
      </c>
      <c r="E122" s="133">
        <v>-15</v>
      </c>
      <c r="F122" s="96"/>
      <c r="G122" s="95">
        <v>0</v>
      </c>
      <c r="H122" s="96"/>
      <c r="I122" s="97">
        <v>50</v>
      </c>
    </row>
    <row r="123" spans="1:9" x14ac:dyDescent="0.3">
      <c r="A123" s="131"/>
      <c r="B123" s="271"/>
      <c r="C123" s="175"/>
      <c r="D123" s="176" t="s">
        <v>693</v>
      </c>
      <c r="E123" s="209">
        <v>-15</v>
      </c>
      <c r="F123" s="210"/>
      <c r="G123" s="211">
        <v>5</v>
      </c>
      <c r="H123" s="210"/>
      <c r="I123" s="212">
        <v>35</v>
      </c>
    </row>
    <row r="124" spans="1:9" ht="16.8" thickBot="1" x14ac:dyDescent="0.35">
      <c r="A124" s="125"/>
      <c r="B124" s="125"/>
      <c r="C124" s="125"/>
      <c r="D124" s="136" t="s">
        <v>626</v>
      </c>
      <c r="E124" s="142">
        <v>0.11</v>
      </c>
      <c r="F124" s="143"/>
      <c r="G124" s="142">
        <v>0.54</v>
      </c>
      <c r="H124" s="143"/>
      <c r="I124" s="144">
        <v>0.85</v>
      </c>
    </row>
  </sheetData>
  <pageMargins left="0.70866141732283472" right="0.70866141732283472" top="0.74803149606299213" bottom="0.74803149606299213" header="0.31496062992125984" footer="0.31496062992125984"/>
  <pageSetup paperSize="8" scale="39" orientation="landscape" r:id="rId1"/>
  <rowBreaks count="2" manualBreakCount="2">
    <brk id="38" max="16383" man="1"/>
    <brk id="9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ED5D9CBCD1A34BB106AAC8A95B3522" ma:contentTypeVersion="14" ma:contentTypeDescription="Create a new document." ma:contentTypeScope="" ma:versionID="d2b9f696ef1c099fd68e36cc15ed4035">
  <xsd:schema xmlns:xsd="http://www.w3.org/2001/XMLSchema" xmlns:xs="http://www.w3.org/2001/XMLSchema" xmlns:p="http://schemas.microsoft.com/office/2006/metadata/properties" xmlns:ns2="5a51b8d0-4da9-4caa-b0ff-564e0068717f" xmlns:ns3="23e63393-fd02-47f9-9482-492fd2da00d7" targetNamespace="http://schemas.microsoft.com/office/2006/metadata/properties" ma:root="true" ma:fieldsID="6766a297c48243701d8a7ea652f3aad0" ns2:_="" ns3:_="">
    <xsd:import namespace="5a51b8d0-4da9-4caa-b0ff-564e0068717f"/>
    <xsd:import namespace="23e63393-fd02-47f9-9482-492fd2da00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1b8d0-4da9-4caa-b0ff-564e00687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449fb74-ddce-4354-82c8-d456aa319e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3393-fd02-47f9-9482-492fd2da00d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6e85e13-9911-4569-9b93-bafd70ef1123}" ma:internalName="TaxCatchAll" ma:showField="CatchAllData" ma:web="23e63393-fd02-47f9-9482-492fd2da00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3393-fd02-47f9-9482-492fd2da00d7" xsi:nil="true"/>
    <lcf76f155ced4ddcb4097134ff3c332f xmlns="5a51b8d0-4da9-4caa-b0ff-564e0068717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4D6AE-38A4-4CC0-93EC-F197B24BA875}"/>
</file>

<file path=customXml/itemProps2.xml><?xml version="1.0" encoding="utf-8"?>
<ds:datastoreItem xmlns:ds="http://schemas.openxmlformats.org/officeDocument/2006/customXml" ds:itemID="{549A5D44-3200-4AA9-BB0A-3678E2C2C0C4}">
  <ds:schemaRefs>
    <ds:schemaRef ds:uri="http://purl.org/dc/terms/"/>
    <ds:schemaRef ds:uri="http://schemas.microsoft.com/office/infopath/2007/PartnerControls"/>
    <ds:schemaRef ds:uri="23e63393-fd02-47f9-9482-492fd2da00d7"/>
    <ds:schemaRef ds:uri="5a51b8d0-4da9-4caa-b0ff-564e0068717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5A7C1BC-72EF-41E8-B39B-211819267A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Version Control</vt:lpstr>
      <vt:lpstr>EMS</vt:lpstr>
      <vt:lpstr>IceSpy HW Purchase</vt:lpstr>
      <vt:lpstr>HWPro HW Purchase</vt:lpstr>
      <vt:lpstr>Calibrations</vt:lpstr>
      <vt:lpstr>Calibration Points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Daoust</dc:creator>
  <cp:keywords/>
  <dc:description/>
  <cp:lastModifiedBy>Christina Giordano Olsen</cp:lastModifiedBy>
  <cp:revision/>
  <dcterms:created xsi:type="dcterms:W3CDTF">2024-05-02T21:38:45Z</dcterms:created>
  <dcterms:modified xsi:type="dcterms:W3CDTF">2025-12-18T10:34:54Z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0x010100BEED5D9CBCD1A34BB106AAC8A95B3522</vt:lpwstr>
  </property>
  <property fmtid="{D5CDD505-2E9C-101B-9397-08002B2CF9AE}" pid="3" name="Order">
    <vt:r8>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